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430" windowHeight="11760" activeTab="1"/>
  </bookViews>
  <sheets>
    <sheet name="Finances 2013_2014" sheetId="1" r:id="rId1"/>
    <sheet name="Draft Budget 2014_2015" sheetId="2" r:id="rId2"/>
  </sheets>
  <definedNames>
    <definedName name="_xlnm.Print_Area" localSheetId="1">'Draft Budget 2014_2015'!$A$1:$K$56</definedName>
    <definedName name="_xlnm.Print_Area" localSheetId="0">'Finances 2013_2014'!$A$1:$U$53</definedName>
  </definedNames>
  <calcPr calcId="145621"/>
</workbook>
</file>

<file path=xl/calcChain.xml><?xml version="1.0" encoding="utf-8"?>
<calcChain xmlns="http://schemas.openxmlformats.org/spreadsheetml/2006/main">
  <c r="J29" i="2" l="1"/>
  <c r="F56" i="2" l="1"/>
  <c r="J54" i="2" l="1"/>
  <c r="J25" i="2"/>
  <c r="J47" i="2" s="1"/>
  <c r="J15" i="2"/>
  <c r="S45" i="1"/>
  <c r="F47" i="2"/>
  <c r="F15" i="2"/>
  <c r="H47" i="2"/>
  <c r="H15" i="2"/>
  <c r="F50" i="2" l="1"/>
  <c r="J2" i="2" s="1"/>
  <c r="J50" i="2" s="1"/>
  <c r="J53" i="2" s="1"/>
  <c r="J56" i="2" s="1"/>
  <c r="J48" i="2"/>
  <c r="H48" i="2"/>
  <c r="H2" i="2"/>
  <c r="H50" i="2" s="1"/>
  <c r="F48" i="2" l="1"/>
  <c r="J11" i="1" l="1"/>
  <c r="S36" i="1"/>
  <c r="U36" i="1" s="1"/>
  <c r="S21" i="1"/>
  <c r="U21" i="1" s="1"/>
  <c r="S12" i="1" l="1"/>
  <c r="S2" i="1"/>
  <c r="S41" i="1"/>
  <c r="U41" i="1" s="1"/>
  <c r="S40" i="1"/>
  <c r="S39" i="1"/>
  <c r="S38" i="1"/>
  <c r="S37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0" i="1"/>
  <c r="U20" i="1" s="1"/>
  <c r="T2" i="1" l="1"/>
  <c r="F53" i="1"/>
  <c r="G53" i="1" s="1"/>
  <c r="H53" i="1" s="1"/>
  <c r="I53" i="1" s="1"/>
  <c r="J53" i="1" s="1"/>
  <c r="K53" i="1" s="1"/>
  <c r="L53" i="1" s="1"/>
  <c r="S4" i="1"/>
  <c r="S14" i="1"/>
  <c r="S13" i="1"/>
  <c r="S11" i="1"/>
  <c r="S10" i="1"/>
  <c r="U10" i="1" s="1"/>
  <c r="S9" i="1"/>
  <c r="S8" i="1"/>
  <c r="S7" i="1"/>
  <c r="S6" i="1"/>
  <c r="S5" i="1"/>
  <c r="G51" i="1"/>
  <c r="H51" i="1" s="1"/>
  <c r="I51" i="1" s="1"/>
  <c r="J51" i="1" s="1"/>
  <c r="K51" i="1" s="1"/>
  <c r="L51" i="1" s="1"/>
  <c r="M51" i="1" s="1"/>
  <c r="N51" i="1" s="1"/>
  <c r="O51" i="1" s="1"/>
  <c r="P51" i="1" s="1"/>
  <c r="Q51" i="1" s="1"/>
  <c r="H42" i="1" l="1"/>
  <c r="G42" i="1"/>
  <c r="F42" i="1"/>
  <c r="H15" i="1"/>
  <c r="G15" i="1"/>
  <c r="F15" i="1"/>
  <c r="P42" i="1"/>
  <c r="P15" i="1"/>
  <c r="O42" i="1"/>
  <c r="O15" i="1"/>
  <c r="N42" i="1"/>
  <c r="N15" i="1"/>
  <c r="T42" i="1"/>
  <c r="Q42" i="1"/>
  <c r="M42" i="1"/>
  <c r="L42" i="1"/>
  <c r="K42" i="1"/>
  <c r="J42" i="1"/>
  <c r="I42" i="1"/>
  <c r="U40" i="1"/>
  <c r="U39" i="1"/>
  <c r="U38" i="1"/>
  <c r="U37" i="1"/>
  <c r="U35" i="1"/>
  <c r="U34" i="1"/>
  <c r="U33" i="1"/>
  <c r="U32" i="1"/>
  <c r="U31" i="1"/>
  <c r="U30" i="1"/>
  <c r="U29" i="1"/>
  <c r="U28" i="1"/>
  <c r="U27" i="1"/>
  <c r="U26" i="1"/>
  <c r="U24" i="1"/>
  <c r="U23" i="1"/>
  <c r="U22" i="1"/>
  <c r="T15" i="1"/>
  <c r="T46" i="1" s="1"/>
  <c r="Q15" i="1"/>
  <c r="M15" i="1"/>
  <c r="L15" i="1"/>
  <c r="K15" i="1"/>
  <c r="I15" i="1"/>
  <c r="U13" i="1"/>
  <c r="U11" i="1"/>
  <c r="U9" i="1"/>
  <c r="U8" i="1"/>
  <c r="U6" i="1"/>
  <c r="U5" i="1"/>
  <c r="U4" i="1"/>
  <c r="S42" i="1" l="1"/>
  <c r="U42" i="1" s="1"/>
  <c r="O43" i="1"/>
  <c r="P43" i="1"/>
  <c r="N43" i="1"/>
  <c r="M43" i="1"/>
  <c r="K43" i="1"/>
  <c r="H43" i="1"/>
  <c r="L43" i="1"/>
  <c r="I43" i="1"/>
  <c r="F46" i="1"/>
  <c r="F50" i="1" s="1"/>
  <c r="Q43" i="1"/>
  <c r="T43" i="1"/>
  <c r="G43" i="1"/>
  <c r="F43" i="1"/>
  <c r="M53" i="1"/>
  <c r="U25" i="1"/>
  <c r="J15" i="1"/>
  <c r="J43" i="1" s="1"/>
  <c r="S43" i="1" l="1"/>
  <c r="S15" i="1"/>
  <c r="G2" i="1"/>
  <c r="G46" i="1" s="1"/>
  <c r="G50" i="1" s="1"/>
  <c r="N53" i="1"/>
  <c r="U15" i="1" l="1"/>
  <c r="S46" i="1"/>
  <c r="H2" i="1"/>
  <c r="O53" i="1"/>
  <c r="H46" i="1" l="1"/>
  <c r="H50" i="1" s="1"/>
  <c r="P53" i="1"/>
  <c r="Q53" i="1" s="1"/>
  <c r="I2" i="1" l="1"/>
  <c r="I46" i="1" s="1"/>
  <c r="J2" i="1" s="1"/>
  <c r="J46" i="1" s="1"/>
  <c r="I50" i="1" l="1"/>
  <c r="K2" i="1"/>
  <c r="K46" i="1" s="1"/>
  <c r="J50" i="1"/>
  <c r="L2" i="1" l="1"/>
  <c r="L46" i="1" s="1"/>
  <c r="K50" i="1"/>
  <c r="M2" i="1" l="1"/>
  <c r="M46" i="1" s="1"/>
  <c r="L50" i="1"/>
  <c r="N2" i="1" l="1"/>
  <c r="N46" i="1" s="1"/>
  <c r="M50" i="1"/>
  <c r="O2" i="1" l="1"/>
  <c r="O46" i="1" s="1"/>
  <c r="N50" i="1"/>
  <c r="P2" i="1" l="1"/>
  <c r="O50" i="1"/>
  <c r="P46" i="1" l="1"/>
  <c r="P50" i="1" l="1"/>
  <c r="Q2" i="1"/>
  <c r="Q46" i="1" s="1"/>
  <c r="Q50" i="1" s="1"/>
</calcChain>
</file>

<file path=xl/sharedStrings.xml><?xml version="1.0" encoding="utf-8"?>
<sst xmlns="http://schemas.openxmlformats.org/spreadsheetml/2006/main" count="163" uniqueCount="81">
  <si>
    <t xml:space="preserve"> </t>
  </si>
  <si>
    <t>Approved  2013-2014 Budget</t>
  </si>
  <si>
    <t>Beginning Balance - Delaware PTA Accounts</t>
  </si>
  <si>
    <t>Income</t>
  </si>
  <si>
    <t>43410 · Corporate Contributions</t>
  </si>
  <si>
    <t>43450 · Individ, Business Contributions</t>
  </si>
  <si>
    <t>44810 · Affiliated Org. Contributions</t>
  </si>
  <si>
    <t>46420 · Inventory Sales</t>
  </si>
  <si>
    <t>46430 · Miscellaneous Revenue</t>
  </si>
  <si>
    <t>47230 · Membership Dues</t>
  </si>
  <si>
    <t>.</t>
  </si>
  <si>
    <t>47262 · Convention Delegate Registration</t>
  </si>
  <si>
    <t>47264 · Convention Vendor Registration</t>
  </si>
  <si>
    <t>47270 · PTA Day in Dover</t>
  </si>
  <si>
    <t xml:space="preserve">Total Income </t>
  </si>
  <si>
    <t xml:space="preserve">Betty Lewis Balance </t>
  </si>
  <si>
    <t>Debbie King Balance</t>
  </si>
  <si>
    <t>Expense</t>
  </si>
  <si>
    <t>Liability Repayment</t>
  </si>
  <si>
    <t>60300 · Awards and Grants</t>
  </si>
  <si>
    <t>60905 · Bank Fees</t>
  </si>
  <si>
    <t>60920 · Business Registration Fees</t>
  </si>
  <si>
    <t xml:space="preserve">60960 · Insurance </t>
  </si>
  <si>
    <t>62840 · Equip Rental and Maintenance (RiCOH)</t>
  </si>
  <si>
    <t>65020 · Postage, Mailing Service</t>
  </si>
  <si>
    <t>65035 · RiCOH Printing</t>
  </si>
  <si>
    <t>65040 · Supplies</t>
  </si>
  <si>
    <t>65050 · Telephone, Telecommunications</t>
  </si>
  <si>
    <t>65060 · Technology</t>
  </si>
  <si>
    <t>65140 · Family Engagement</t>
  </si>
  <si>
    <t>65160 · Miscellaneous</t>
  </si>
  <si>
    <t>65175 · Membership Marketing Materials</t>
  </si>
  <si>
    <t>65180 · Leadership Training</t>
  </si>
  <si>
    <t>65190 · Reflections Program</t>
  </si>
  <si>
    <t>68310 · Conference, Convention, Meeting</t>
  </si>
  <si>
    <t>68315 · State Convention</t>
  </si>
  <si>
    <t>68320 · NPTA Annual Convention</t>
  </si>
  <si>
    <t>68325 · NPTA Legislative Conference</t>
  </si>
  <si>
    <t>68330 · PTA Day in Dover</t>
  </si>
  <si>
    <t>Total Expense</t>
  </si>
  <si>
    <t>Net Change</t>
  </si>
  <si>
    <t>Operational Balance Available</t>
  </si>
  <si>
    <t>Actual July 2013</t>
  </si>
  <si>
    <t>Actual August 2013</t>
  </si>
  <si>
    <t>Actual September 2013</t>
  </si>
  <si>
    <t>Actual October 2013</t>
  </si>
  <si>
    <t>Actual November 2013</t>
  </si>
  <si>
    <t>Actual December 2013</t>
  </si>
  <si>
    <t>Actual January 2014</t>
  </si>
  <si>
    <t>Actual February 2014</t>
  </si>
  <si>
    <t>Actual March 2014</t>
  </si>
  <si>
    <t>Actual April 2014</t>
  </si>
  <si>
    <t>Actual May 2014</t>
  </si>
  <si>
    <t>Actual June 2014</t>
  </si>
  <si>
    <t>DPTA Balance</t>
  </si>
  <si>
    <t>CCSSI Balance</t>
  </si>
  <si>
    <t>45030 · Interest - Betty Lewis Acct</t>
  </si>
  <si>
    <t>47235 · Membership Dues - NPTA Portion</t>
  </si>
  <si>
    <t>Liability Changes</t>
  </si>
  <si>
    <t>47263 · Youth Leadership Summit</t>
  </si>
  <si>
    <t>60900 · Business Expenses - Other</t>
  </si>
  <si>
    <t>68305 · Travel</t>
  </si>
  <si>
    <t>FULL YEAR</t>
  </si>
  <si>
    <t>% of Budget</t>
  </si>
  <si>
    <t>2013-2014 FULL YEAR</t>
  </si>
  <si>
    <t>Draft 2014-2015 Budget</t>
  </si>
  <si>
    <t>2 yr average</t>
  </si>
  <si>
    <t>Assume continue decline in membership</t>
  </si>
  <si>
    <t>estimate</t>
  </si>
  <si>
    <t>Audit and Tax preparation</t>
  </si>
  <si>
    <t>franchise tax</t>
  </si>
  <si>
    <t>9 months plus $1,000 for shipping</t>
  </si>
  <si>
    <t>Advocacy Committee</t>
  </si>
  <si>
    <t>Male Engagement</t>
  </si>
  <si>
    <t>Hispanic Engagement</t>
  </si>
  <si>
    <t>Military Outreach</t>
  </si>
  <si>
    <t>Exceptional Child Committee</t>
  </si>
  <si>
    <t>included in cash balance</t>
  </si>
  <si>
    <t>planning a summett for spring/summer</t>
  </si>
  <si>
    <t>tolls &amp; parking</t>
  </si>
  <si>
    <t>new rate $29/mn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</si>
</sst>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;\-#,##0.00"/>
    <numFmt numFmtId="165" formatCode="#,##0.00000000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49" fontId="2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4" fontId="3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/>
    <xf numFmtId="0" fontId="6" fillId="0" borderId="0" xfId="0" applyFont="1" applyFill="1"/>
    <xf numFmtId="4" fontId="5" fillId="0" borderId="0" xfId="0" applyNumberFormat="1" applyFont="1" applyFill="1" applyBorder="1"/>
    <xf numFmtId="4" fontId="8" fillId="0" borderId="0" xfId="0" applyNumberFormat="1" applyFont="1" applyFill="1" applyBorder="1"/>
    <xf numFmtId="0" fontId="9" fillId="0" borderId="0" xfId="0" applyFont="1" applyFill="1" applyBorder="1"/>
    <xf numFmtId="0" fontId="9" fillId="0" borderId="0" xfId="0" applyFont="1" applyFill="1"/>
    <xf numFmtId="49" fontId="7" fillId="0" borderId="0" xfId="0" applyNumberFormat="1" applyFont="1" applyFill="1"/>
    <xf numFmtId="9" fontId="9" fillId="0" borderId="0" xfId="1" applyFont="1" applyFill="1"/>
    <xf numFmtId="0" fontId="4" fillId="0" borderId="0" xfId="0" applyNumberFormat="1" applyFont="1" applyFill="1"/>
    <xf numFmtId="4" fontId="8" fillId="0" borderId="2" xfId="0" applyNumberFormat="1" applyFont="1" applyFill="1" applyBorder="1"/>
    <xf numFmtId="0" fontId="4" fillId="0" borderId="0" xfId="0" applyNumberFormat="1" applyFont="1" applyFill="1" applyBorder="1"/>
    <xf numFmtId="164" fontId="4" fillId="0" borderId="1" xfId="0" applyNumberFormat="1" applyFont="1" applyFill="1" applyBorder="1"/>
    <xf numFmtId="0" fontId="4" fillId="0" borderId="0" xfId="0" applyFont="1" applyFill="1"/>
    <xf numFmtId="164" fontId="4" fillId="0" borderId="0" xfId="0" applyNumberFormat="1" applyFont="1" applyFill="1" applyBorder="1"/>
    <xf numFmtId="4" fontId="7" fillId="0" borderId="0" xfId="0" applyNumberFormat="1" applyFont="1" applyFill="1" applyBorder="1"/>
    <xf numFmtId="0" fontId="0" fillId="0" borderId="0" xfId="0" applyBorder="1"/>
    <xf numFmtId="4" fontId="0" fillId="0" borderId="0" xfId="0" applyNumberFormat="1"/>
    <xf numFmtId="165" fontId="4" fillId="0" borderId="0" xfId="0" applyNumberFormat="1" applyFont="1" applyFill="1" applyBorder="1"/>
    <xf numFmtId="43" fontId="9" fillId="0" borderId="0" xfId="0" applyNumberFormat="1" applyFont="1" applyFill="1"/>
    <xf numFmtId="4" fontId="5" fillId="0" borderId="3" xfId="0" applyNumberFormat="1" applyFont="1" applyFill="1" applyBorder="1"/>
    <xf numFmtId="49" fontId="7" fillId="0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 horizontal="right"/>
    </xf>
    <xf numFmtId="0" fontId="4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/>
    <xf numFmtId="4" fontId="8" fillId="0" borderId="3" xfId="0" applyNumberFormat="1" applyFont="1" applyFill="1" applyBorder="1"/>
    <xf numFmtId="9" fontId="9" fillId="0" borderId="3" xfId="1" applyFont="1" applyFill="1" applyBorder="1"/>
    <xf numFmtId="0" fontId="0" fillId="0" borderId="0" xfId="0" applyFill="1"/>
    <xf numFmtId="4" fontId="9" fillId="0" borderId="0" xfId="0" applyNumberFormat="1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5"/>
  <sheetViews>
    <sheetView workbookViewId="0">
      <pane xSplit="4" ySplit="2" topLeftCell="O12" activePane="bottomRight" state="frozen"/>
      <selection pane="topRight" activeCell="E1" sqref="E1"/>
      <selection pane="bottomLeft" activeCell="A3" sqref="A3"/>
      <selection pane="bottomRight" activeCell="X41" sqref="X41"/>
    </sheetView>
  </sheetViews>
  <sheetFormatPr defaultRowHeight="15" x14ac:dyDescent="0.25"/>
  <cols>
    <col min="1" max="1" width="3.7109375" customWidth="1"/>
    <col min="2" max="2" width="11.28515625" customWidth="1"/>
    <col min="3" max="3" width="2.28515625" customWidth="1"/>
    <col min="4" max="4" width="34.140625" bestFit="1" customWidth="1"/>
    <col min="5" max="5" width="4.5703125" customWidth="1"/>
    <col min="11" max="11" width="10.85546875" customWidth="1"/>
    <col min="18" max="18" width="3.28515625" style="19" customWidth="1"/>
  </cols>
  <sheetData>
    <row r="1" spans="1:26" ht="36.75" x14ac:dyDescent="0.25">
      <c r="A1" s="1"/>
      <c r="B1" s="1"/>
      <c r="C1" s="1"/>
      <c r="D1" s="1"/>
      <c r="E1" s="1"/>
      <c r="F1" s="3" t="s">
        <v>42</v>
      </c>
      <c r="G1" s="3" t="s">
        <v>43</v>
      </c>
      <c r="H1" s="3" t="s">
        <v>44</v>
      </c>
      <c r="I1" s="3" t="s">
        <v>45</v>
      </c>
      <c r="J1" s="3" t="s">
        <v>46</v>
      </c>
      <c r="K1" s="3" t="s">
        <v>47</v>
      </c>
      <c r="L1" s="3" t="s">
        <v>48</v>
      </c>
      <c r="M1" s="3" t="s">
        <v>49</v>
      </c>
      <c r="N1" s="3" t="s">
        <v>50</v>
      </c>
      <c r="O1" s="3" t="s">
        <v>51</v>
      </c>
      <c r="P1" s="3" t="s">
        <v>52</v>
      </c>
      <c r="Q1" s="3" t="s">
        <v>53</v>
      </c>
      <c r="R1" s="3"/>
      <c r="S1" s="3" t="s">
        <v>62</v>
      </c>
      <c r="T1" s="3" t="s">
        <v>1</v>
      </c>
      <c r="U1" s="2" t="s">
        <v>63</v>
      </c>
      <c r="V1" s="2"/>
      <c r="W1" s="2"/>
      <c r="X1" s="2"/>
      <c r="Y1" s="2"/>
      <c r="Z1" s="2"/>
    </row>
    <row r="2" spans="1:26" x14ac:dyDescent="0.25">
      <c r="A2" s="4" t="s">
        <v>2</v>
      </c>
      <c r="B2" s="4"/>
      <c r="C2" s="4"/>
      <c r="D2" s="4"/>
      <c r="E2" s="4"/>
      <c r="F2" s="6">
        <v>21413.64</v>
      </c>
      <c r="G2" s="6">
        <f t="shared" ref="G2" si="0">F46</f>
        <v>21077.19</v>
      </c>
      <c r="H2" s="6">
        <f t="shared" ref="H2" si="1">G46</f>
        <v>18462.649999999998</v>
      </c>
      <c r="I2" s="6">
        <f t="shared" ref="I2:Q2" si="2">H46</f>
        <v>19585.249999999996</v>
      </c>
      <c r="J2" s="6">
        <f t="shared" si="2"/>
        <v>23476.869999999995</v>
      </c>
      <c r="K2" s="6">
        <f t="shared" si="2"/>
        <v>32860.299999999996</v>
      </c>
      <c r="L2" s="6">
        <f t="shared" si="2"/>
        <v>27755.929999999997</v>
      </c>
      <c r="M2" s="6">
        <f t="shared" si="2"/>
        <v>29954.339999999997</v>
      </c>
      <c r="N2" s="6">
        <f t="shared" si="2"/>
        <v>27173.19</v>
      </c>
      <c r="O2" s="6">
        <f t="shared" si="2"/>
        <v>27072.079999999998</v>
      </c>
      <c r="P2" s="6">
        <f t="shared" si="2"/>
        <v>25399.95</v>
      </c>
      <c r="Q2" s="6">
        <f t="shared" si="2"/>
        <v>23920.85</v>
      </c>
      <c r="R2" s="6"/>
      <c r="S2" s="6">
        <f>F2</f>
        <v>21413.64</v>
      </c>
      <c r="T2" s="6">
        <f>S2</f>
        <v>21413.64</v>
      </c>
      <c r="U2" s="5"/>
      <c r="V2" s="5"/>
      <c r="W2" s="5"/>
      <c r="X2" s="5"/>
      <c r="Y2" s="5"/>
      <c r="Z2" s="5"/>
    </row>
    <row r="3" spans="1:26" x14ac:dyDescent="0.25">
      <c r="A3" s="4"/>
      <c r="B3" s="4" t="s">
        <v>3</v>
      </c>
      <c r="C3" s="4"/>
      <c r="D3" s="4"/>
      <c r="E3" s="4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9"/>
      <c r="V3" s="9"/>
      <c r="W3" s="9"/>
      <c r="X3" s="9"/>
      <c r="Y3" s="9"/>
      <c r="Z3" s="9"/>
    </row>
    <row r="4" spans="1:26" x14ac:dyDescent="0.25">
      <c r="A4" s="4"/>
      <c r="B4" s="4"/>
      <c r="C4" s="4"/>
      <c r="D4" s="10" t="s">
        <v>4</v>
      </c>
      <c r="E4" s="4"/>
      <c r="F4" s="7" t="s">
        <v>0</v>
      </c>
      <c r="G4" s="7"/>
      <c r="H4" s="7" t="s">
        <v>0</v>
      </c>
      <c r="I4" s="7"/>
      <c r="J4" s="7"/>
      <c r="K4" s="7"/>
      <c r="L4" s="7"/>
      <c r="M4" s="7"/>
      <c r="N4" s="7"/>
      <c r="O4" s="7"/>
      <c r="P4" s="7"/>
      <c r="Q4" s="7"/>
      <c r="R4" s="7"/>
      <c r="S4" s="7">
        <f>SUM(F4:Q4)</f>
        <v>0</v>
      </c>
      <c r="T4" s="7">
        <v>2000</v>
      </c>
      <c r="U4" s="11">
        <f t="shared" ref="U4:U11" si="3">S4/T4</f>
        <v>0</v>
      </c>
      <c r="V4" s="9"/>
      <c r="W4" s="9"/>
      <c r="X4" s="9"/>
      <c r="Y4" s="9"/>
      <c r="Z4" s="9"/>
    </row>
    <row r="5" spans="1:26" x14ac:dyDescent="0.25">
      <c r="A5" s="4"/>
      <c r="B5" s="4"/>
      <c r="C5" s="4"/>
      <c r="D5" s="10" t="s">
        <v>5</v>
      </c>
      <c r="E5" s="4"/>
      <c r="F5" s="7"/>
      <c r="G5" s="7">
        <v>10</v>
      </c>
      <c r="H5" s="7"/>
      <c r="I5" s="7"/>
      <c r="J5" s="7">
        <v>38</v>
      </c>
      <c r="K5" s="7"/>
      <c r="L5" s="7"/>
      <c r="M5" s="7"/>
      <c r="N5" s="7">
        <v>900</v>
      </c>
      <c r="O5" s="7"/>
      <c r="P5" s="7"/>
      <c r="Q5" s="7"/>
      <c r="R5" s="7"/>
      <c r="S5" s="7">
        <f t="shared" ref="S5:S15" si="4">SUM(F5:Q5)</f>
        <v>948</v>
      </c>
      <c r="T5" s="7">
        <v>900</v>
      </c>
      <c r="U5" s="11">
        <f t="shared" si="3"/>
        <v>1.0533333333333332</v>
      </c>
      <c r="V5" s="22"/>
      <c r="W5" s="22"/>
      <c r="X5" s="9"/>
      <c r="Y5" s="9"/>
      <c r="Z5" s="9"/>
    </row>
    <row r="6" spans="1:26" x14ac:dyDescent="0.25">
      <c r="A6" s="4"/>
      <c r="B6" s="4"/>
      <c r="C6" s="4"/>
      <c r="D6" s="10" t="s">
        <v>6</v>
      </c>
      <c r="E6" s="4"/>
      <c r="F6" s="7"/>
      <c r="G6" s="7"/>
      <c r="H6" s="7"/>
      <c r="I6" s="7">
        <v>153.94999999999999</v>
      </c>
      <c r="J6" s="7"/>
      <c r="K6" s="7"/>
      <c r="L6" s="7"/>
      <c r="M6" s="7"/>
      <c r="N6" s="7"/>
      <c r="O6" s="7"/>
      <c r="P6" s="7"/>
      <c r="Q6" s="7"/>
      <c r="R6" s="7"/>
      <c r="S6" s="7">
        <f t="shared" si="4"/>
        <v>153.94999999999999</v>
      </c>
      <c r="T6" s="7">
        <v>100</v>
      </c>
      <c r="U6" s="11">
        <f t="shared" si="3"/>
        <v>1.5394999999999999</v>
      </c>
      <c r="V6" s="22"/>
      <c r="W6" s="22"/>
      <c r="X6" s="9"/>
      <c r="Y6" s="9"/>
      <c r="Z6" s="9"/>
    </row>
    <row r="7" spans="1:26" x14ac:dyDescent="0.25">
      <c r="A7" s="4"/>
      <c r="B7" s="4"/>
      <c r="C7" s="4"/>
      <c r="D7" s="10" t="s">
        <v>56</v>
      </c>
      <c r="E7" s="4"/>
      <c r="F7" s="7">
        <v>0.12</v>
      </c>
      <c r="G7" s="7">
        <v>0.1</v>
      </c>
      <c r="H7" s="7">
        <v>0.08</v>
      </c>
      <c r="I7" s="7">
        <v>0.03</v>
      </c>
      <c r="J7" s="7">
        <v>0.04</v>
      </c>
      <c r="K7" s="7">
        <v>0.04</v>
      </c>
      <c r="L7" s="7">
        <v>0.03</v>
      </c>
      <c r="M7" s="7">
        <v>0.04</v>
      </c>
      <c r="N7" s="7">
        <v>0.03</v>
      </c>
      <c r="O7" s="7">
        <v>0.04</v>
      </c>
      <c r="P7" s="7">
        <v>0.03</v>
      </c>
      <c r="Q7" s="7">
        <v>0.04</v>
      </c>
      <c r="R7" s="7"/>
      <c r="S7" s="7">
        <f t="shared" si="4"/>
        <v>0.62</v>
      </c>
      <c r="T7" s="7">
        <v>0</v>
      </c>
      <c r="U7" s="11">
        <v>1</v>
      </c>
      <c r="V7" s="22"/>
      <c r="W7" s="22"/>
      <c r="X7" s="9"/>
      <c r="Y7" s="9"/>
      <c r="Z7" s="9"/>
    </row>
    <row r="8" spans="1:26" x14ac:dyDescent="0.25">
      <c r="A8" s="4"/>
      <c r="B8" s="4"/>
      <c r="C8" s="4"/>
      <c r="D8" s="10" t="s">
        <v>7</v>
      </c>
      <c r="E8" s="4"/>
      <c r="F8" s="7"/>
      <c r="G8" s="7"/>
      <c r="H8" s="7"/>
      <c r="I8" s="7"/>
      <c r="J8" s="7">
        <v>16</v>
      </c>
      <c r="K8" s="7"/>
      <c r="L8" s="7"/>
      <c r="M8" s="7"/>
      <c r="N8" s="7"/>
      <c r="O8" s="7"/>
      <c r="P8" s="7"/>
      <c r="Q8" s="7"/>
      <c r="R8" s="7"/>
      <c r="S8" s="7">
        <f t="shared" si="4"/>
        <v>16</v>
      </c>
      <c r="T8" s="7">
        <v>75</v>
      </c>
      <c r="U8" s="11">
        <f t="shared" si="3"/>
        <v>0.21333333333333335</v>
      </c>
      <c r="V8" s="22"/>
      <c r="W8" s="22"/>
      <c r="X8" s="9"/>
      <c r="Y8" s="9"/>
      <c r="Z8" s="9"/>
    </row>
    <row r="9" spans="1:26" x14ac:dyDescent="0.25">
      <c r="A9" s="4"/>
      <c r="B9" s="4"/>
      <c r="C9" s="4"/>
      <c r="D9" s="10" t="s">
        <v>8</v>
      </c>
      <c r="E9" s="4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>
        <f t="shared" si="4"/>
        <v>0</v>
      </c>
      <c r="T9" s="7">
        <v>250</v>
      </c>
      <c r="U9" s="11">
        <f t="shared" si="3"/>
        <v>0</v>
      </c>
      <c r="V9" s="22"/>
      <c r="W9" s="22"/>
      <c r="X9" s="9"/>
      <c r="Y9" s="9"/>
      <c r="Z9" s="9"/>
    </row>
    <row r="10" spans="1:26" x14ac:dyDescent="0.25">
      <c r="A10" s="4"/>
      <c r="B10" s="4"/>
      <c r="C10" s="4"/>
      <c r="D10" s="10" t="s">
        <v>9</v>
      </c>
      <c r="E10" s="4"/>
      <c r="F10" s="7">
        <v>104.5</v>
      </c>
      <c r="G10" s="7">
        <v>74</v>
      </c>
      <c r="H10" s="7">
        <v>71</v>
      </c>
      <c r="I10" s="7">
        <v>2380.5</v>
      </c>
      <c r="J10" s="7">
        <v>7935.79</v>
      </c>
      <c r="K10" s="7">
        <v>7.75</v>
      </c>
      <c r="L10" s="7">
        <v>1548.75</v>
      </c>
      <c r="M10" s="7">
        <v>52</v>
      </c>
      <c r="N10" s="7">
        <v>905.75</v>
      </c>
      <c r="O10" s="7">
        <v>165.75</v>
      </c>
      <c r="P10" s="7"/>
      <c r="Q10" s="7">
        <v>386</v>
      </c>
      <c r="R10" s="7"/>
      <c r="S10" s="7">
        <f t="shared" si="4"/>
        <v>13631.79</v>
      </c>
      <c r="T10" s="7">
        <v>15000</v>
      </c>
      <c r="U10" s="11">
        <f>S10/T10</f>
        <v>0.90878600000000009</v>
      </c>
      <c r="V10" s="22"/>
      <c r="W10" s="22"/>
      <c r="X10" s="9"/>
      <c r="Y10" s="9"/>
      <c r="Z10" s="9"/>
    </row>
    <row r="11" spans="1:26" x14ac:dyDescent="0.25">
      <c r="A11" s="4"/>
      <c r="B11" s="4"/>
      <c r="C11" s="4"/>
      <c r="D11" s="10" t="s">
        <v>11</v>
      </c>
      <c r="E11" s="12"/>
      <c r="F11" s="7"/>
      <c r="G11" s="7"/>
      <c r="H11" s="7">
        <v>30</v>
      </c>
      <c r="I11" s="7">
        <v>320</v>
      </c>
      <c r="J11" s="7">
        <f>780+188.25</f>
        <v>968.25</v>
      </c>
      <c r="K11" s="7">
        <v>180</v>
      </c>
      <c r="L11" s="7">
        <v>45</v>
      </c>
      <c r="M11" s="7"/>
      <c r="N11" s="7"/>
      <c r="O11" s="7"/>
      <c r="P11" s="7"/>
      <c r="Q11" s="7"/>
      <c r="R11" s="7"/>
      <c r="S11" s="7">
        <f t="shared" si="4"/>
        <v>1543.25</v>
      </c>
      <c r="T11" s="7">
        <v>700</v>
      </c>
      <c r="U11" s="11">
        <f t="shared" si="3"/>
        <v>2.2046428571428573</v>
      </c>
      <c r="V11" s="22"/>
      <c r="W11" s="22"/>
      <c r="X11" s="9"/>
      <c r="Y11" s="9"/>
      <c r="Z11" s="9"/>
    </row>
    <row r="12" spans="1:26" x14ac:dyDescent="0.25">
      <c r="A12" s="4"/>
      <c r="B12" s="4"/>
      <c r="C12" s="4"/>
      <c r="D12" s="10" t="s">
        <v>59</v>
      </c>
      <c r="E12" s="4"/>
      <c r="F12" s="7" t="s">
        <v>10</v>
      </c>
      <c r="G12" s="7"/>
      <c r="H12" s="7"/>
      <c r="I12" s="7">
        <v>25</v>
      </c>
      <c r="J12" s="7">
        <v>459</v>
      </c>
      <c r="K12" s="7">
        <v>244</v>
      </c>
      <c r="L12" s="7">
        <v>25</v>
      </c>
      <c r="M12" s="7">
        <v>24</v>
      </c>
      <c r="N12" s="7"/>
      <c r="O12" s="7"/>
      <c r="P12" s="7"/>
      <c r="Q12" s="7"/>
      <c r="R12" s="7"/>
      <c r="S12" s="7">
        <f t="shared" ref="S12" si="5">SUM(F12:Q12)</f>
        <v>777</v>
      </c>
      <c r="T12" s="7">
        <v>0</v>
      </c>
      <c r="U12" s="11">
        <v>1</v>
      </c>
      <c r="V12" s="22"/>
      <c r="W12" s="22"/>
      <c r="X12" s="9"/>
      <c r="Y12" s="9"/>
      <c r="Z12" s="9"/>
    </row>
    <row r="13" spans="1:26" x14ac:dyDescent="0.25">
      <c r="A13" s="4"/>
      <c r="B13" s="4"/>
      <c r="C13" s="4"/>
      <c r="D13" s="10" t="s">
        <v>12</v>
      </c>
      <c r="E13" s="12"/>
      <c r="F13" s="7"/>
      <c r="G13" s="7">
        <v>650</v>
      </c>
      <c r="H13" s="7">
        <v>1812</v>
      </c>
      <c r="I13" s="7">
        <v>311</v>
      </c>
      <c r="J13" s="7">
        <v>1109</v>
      </c>
      <c r="K13" s="7"/>
      <c r="L13" s="7"/>
      <c r="M13" s="7"/>
      <c r="N13" s="7"/>
      <c r="O13" s="7"/>
      <c r="P13" s="7"/>
      <c r="Q13" s="7"/>
      <c r="R13" s="7"/>
      <c r="S13" s="7">
        <f t="shared" si="4"/>
        <v>3882</v>
      </c>
      <c r="T13" s="7">
        <v>500</v>
      </c>
      <c r="U13" s="11">
        <f>S13/T13</f>
        <v>7.7640000000000002</v>
      </c>
      <c r="V13" s="22"/>
      <c r="W13" s="22"/>
      <c r="X13" s="9"/>
      <c r="Y13" s="9"/>
      <c r="Z13" s="9"/>
    </row>
    <row r="14" spans="1:26" x14ac:dyDescent="0.25">
      <c r="A14" s="4"/>
      <c r="B14" s="4"/>
      <c r="C14" s="4"/>
      <c r="D14" s="10" t="s">
        <v>13</v>
      </c>
      <c r="E14" s="12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7"/>
      <c r="S14" s="28">
        <f t="shared" si="4"/>
        <v>0</v>
      </c>
      <c r="T14" s="28">
        <v>100</v>
      </c>
      <c r="U14" s="29">
        <v>0</v>
      </c>
      <c r="V14" s="22"/>
      <c r="W14" s="22"/>
      <c r="X14" s="9"/>
      <c r="Y14" s="9"/>
      <c r="Z14" s="9"/>
    </row>
    <row r="15" spans="1:26" x14ac:dyDescent="0.25">
      <c r="A15" s="4"/>
      <c r="C15" s="4"/>
      <c r="D15" s="25" t="s">
        <v>14</v>
      </c>
      <c r="E15" s="4"/>
      <c r="F15" s="7">
        <f t="shared" ref="F15:Q15" si="6">SUM(F4:F14)</f>
        <v>104.62</v>
      </c>
      <c r="G15" s="7">
        <f t="shared" si="6"/>
        <v>734.1</v>
      </c>
      <c r="H15" s="7">
        <f t="shared" si="6"/>
        <v>1913.08</v>
      </c>
      <c r="I15" s="7">
        <f t="shared" si="6"/>
        <v>3190.48</v>
      </c>
      <c r="J15" s="7">
        <f t="shared" si="6"/>
        <v>10526.08</v>
      </c>
      <c r="K15" s="7">
        <f t="shared" si="6"/>
        <v>431.78999999999996</v>
      </c>
      <c r="L15" s="7">
        <f t="shared" si="6"/>
        <v>1618.78</v>
      </c>
      <c r="M15" s="7">
        <f t="shared" si="6"/>
        <v>76.039999999999992</v>
      </c>
      <c r="N15" s="7">
        <f t="shared" si="6"/>
        <v>1805.78</v>
      </c>
      <c r="O15" s="7">
        <f t="shared" si="6"/>
        <v>165.79</v>
      </c>
      <c r="P15" s="7">
        <f t="shared" si="6"/>
        <v>0.03</v>
      </c>
      <c r="Q15" s="7">
        <f t="shared" si="6"/>
        <v>386.04</v>
      </c>
      <c r="R15" s="7"/>
      <c r="S15" s="7">
        <f t="shared" si="4"/>
        <v>20952.61</v>
      </c>
      <c r="T15" s="7">
        <f>SUM(T4:T14)</f>
        <v>19625</v>
      </c>
      <c r="U15" s="11">
        <f>S15/T15</f>
        <v>1.0676489171974524</v>
      </c>
      <c r="V15" s="22"/>
      <c r="W15" s="22"/>
      <c r="X15" s="9"/>
      <c r="Y15" s="9"/>
      <c r="Z15" s="9"/>
    </row>
    <row r="16" spans="1:26" x14ac:dyDescent="0.25">
      <c r="A16" s="4"/>
      <c r="B16" s="4"/>
      <c r="C16" s="4"/>
      <c r="D16" s="4"/>
      <c r="E16" s="4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11"/>
      <c r="V16" s="9"/>
      <c r="W16" s="9"/>
      <c r="X16" s="9"/>
      <c r="Y16" s="9"/>
      <c r="Z16" s="9"/>
    </row>
    <row r="17" spans="1:26" x14ac:dyDescent="0.25">
      <c r="A17" s="14"/>
      <c r="B17" s="14"/>
      <c r="C17" s="14"/>
      <c r="D17" s="14"/>
      <c r="E17" s="14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8"/>
      <c r="V17" s="8"/>
      <c r="W17" s="8"/>
      <c r="X17" s="8"/>
      <c r="Y17" s="8"/>
      <c r="Z17" s="8"/>
    </row>
    <row r="18" spans="1:26" x14ac:dyDescent="0.25">
      <c r="A18" s="4"/>
      <c r="B18" s="4" t="s">
        <v>17</v>
      </c>
      <c r="C18" s="4"/>
      <c r="D18" s="4"/>
      <c r="E18" s="4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 t="s">
        <v>0</v>
      </c>
      <c r="T18" s="7"/>
      <c r="U18" s="9"/>
      <c r="V18" s="9"/>
      <c r="W18" s="9"/>
      <c r="X18" s="9"/>
      <c r="Y18" s="9"/>
      <c r="Z18" s="9"/>
    </row>
    <row r="19" spans="1:26" x14ac:dyDescent="0.25">
      <c r="A19" s="4"/>
      <c r="C19" s="4" t="s">
        <v>18</v>
      </c>
      <c r="D19" s="10"/>
      <c r="E19" s="4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9"/>
      <c r="V19" s="9"/>
      <c r="W19" s="9"/>
      <c r="X19" s="9"/>
      <c r="Y19" s="9"/>
      <c r="Z19" s="9"/>
    </row>
    <row r="20" spans="1:26" x14ac:dyDescent="0.25">
      <c r="A20" s="4"/>
      <c r="B20" s="4"/>
      <c r="C20" s="12"/>
      <c r="D20" s="10" t="s">
        <v>19</v>
      </c>
      <c r="E20" s="4"/>
      <c r="F20" s="7"/>
      <c r="G20" s="7"/>
      <c r="H20" s="7"/>
      <c r="I20" s="7">
        <v>54</v>
      </c>
      <c r="J20" s="7"/>
      <c r="K20" s="7"/>
      <c r="L20" s="7"/>
      <c r="M20" s="7"/>
      <c r="N20" s="7"/>
      <c r="O20" s="7"/>
      <c r="P20" s="7"/>
      <c r="Q20" s="7"/>
      <c r="R20" s="7"/>
      <c r="S20" s="7">
        <f t="shared" ref="S20:S43" si="7">SUM(F20:Q20)</f>
        <v>54</v>
      </c>
      <c r="T20" s="7">
        <v>150</v>
      </c>
      <c r="U20" s="11">
        <f>S20/T20</f>
        <v>0.36</v>
      </c>
      <c r="V20" s="22"/>
      <c r="W20" s="22"/>
      <c r="X20" s="9"/>
      <c r="Y20" s="9"/>
      <c r="Z20" s="9"/>
    </row>
    <row r="21" spans="1:26" x14ac:dyDescent="0.25">
      <c r="A21" s="4"/>
      <c r="B21" s="4"/>
      <c r="C21" s="4"/>
      <c r="D21" s="10" t="s">
        <v>60</v>
      </c>
      <c r="E21" s="4"/>
      <c r="F21" s="7"/>
      <c r="G21" s="7"/>
      <c r="H21" s="7"/>
      <c r="I21" s="7"/>
      <c r="J21" s="7"/>
      <c r="K21" s="7"/>
      <c r="L21" s="7">
        <v>400</v>
      </c>
      <c r="M21" s="7"/>
      <c r="N21" s="7"/>
      <c r="O21" s="7"/>
      <c r="P21" s="7"/>
      <c r="Q21" s="7"/>
      <c r="R21" s="7"/>
      <c r="S21" s="7">
        <f t="shared" ref="S21" si="8">SUM(F21:Q21)</f>
        <v>400</v>
      </c>
      <c r="T21" s="7">
        <v>0</v>
      </c>
      <c r="U21" s="11" t="e">
        <f>S21/T21</f>
        <v>#DIV/0!</v>
      </c>
      <c r="V21" s="22"/>
      <c r="W21" s="22"/>
      <c r="X21" s="9"/>
      <c r="Y21" s="9"/>
      <c r="Z21" s="9"/>
    </row>
    <row r="22" spans="1:26" x14ac:dyDescent="0.25">
      <c r="A22" s="4"/>
      <c r="B22" s="4"/>
      <c r="C22" s="4"/>
      <c r="D22" s="10" t="s">
        <v>20</v>
      </c>
      <c r="E22" s="4"/>
      <c r="F22" s="7"/>
      <c r="G22" s="7">
        <v>12.38</v>
      </c>
      <c r="H22" s="7">
        <v>14.12</v>
      </c>
      <c r="I22" s="7">
        <v>16.12</v>
      </c>
      <c r="J22" s="7">
        <v>24.71</v>
      </c>
      <c r="K22" s="7">
        <v>-16.7</v>
      </c>
      <c r="L22" s="7"/>
      <c r="M22" s="7"/>
      <c r="N22" s="7"/>
      <c r="O22" s="7">
        <v>1.94</v>
      </c>
      <c r="P22" s="7">
        <v>1.2</v>
      </c>
      <c r="Q22" s="7">
        <v>-25.33</v>
      </c>
      <c r="R22" s="7"/>
      <c r="S22" s="7">
        <f t="shared" si="7"/>
        <v>28.440000000000012</v>
      </c>
      <c r="T22" s="7">
        <v>75</v>
      </c>
      <c r="U22" s="11">
        <f t="shared" ref="U22:U26" si="9">S22/T22</f>
        <v>0.37920000000000015</v>
      </c>
      <c r="V22" s="22"/>
      <c r="W22" s="22"/>
      <c r="X22" s="9"/>
      <c r="Y22" s="9"/>
      <c r="Z22" s="9"/>
    </row>
    <row r="23" spans="1:26" x14ac:dyDescent="0.25">
      <c r="A23" s="4"/>
      <c r="B23" s="4"/>
      <c r="C23" s="4"/>
      <c r="D23" s="10" t="s">
        <v>21</v>
      </c>
      <c r="E23" s="4"/>
      <c r="F23" s="7"/>
      <c r="G23" s="7"/>
      <c r="H23" s="7"/>
      <c r="I23" s="7">
        <v>315</v>
      </c>
      <c r="J23" s="7"/>
      <c r="K23" s="7"/>
      <c r="L23" s="7"/>
      <c r="M23" s="7">
        <v>25</v>
      </c>
      <c r="N23" s="7"/>
      <c r="O23" s="7"/>
      <c r="P23" s="7"/>
      <c r="Q23" s="7"/>
      <c r="R23" s="7"/>
      <c r="S23" s="7">
        <f t="shared" si="7"/>
        <v>340</v>
      </c>
      <c r="T23" s="7">
        <v>329</v>
      </c>
      <c r="U23" s="11">
        <f t="shared" si="9"/>
        <v>1.0334346504559271</v>
      </c>
      <c r="V23" s="22"/>
      <c r="W23" s="22"/>
      <c r="X23" s="9"/>
      <c r="Y23" s="9"/>
      <c r="Z23" s="9"/>
    </row>
    <row r="24" spans="1:26" x14ac:dyDescent="0.25">
      <c r="A24" s="4"/>
      <c r="B24" s="4"/>
      <c r="C24" s="4"/>
      <c r="D24" s="10" t="s">
        <v>22</v>
      </c>
      <c r="E24" s="4"/>
      <c r="F24" s="7"/>
      <c r="G24" s="7"/>
      <c r="H24" s="7"/>
      <c r="I24" s="7">
        <v>290</v>
      </c>
      <c r="J24" s="7">
        <v>60</v>
      </c>
      <c r="K24" s="7"/>
      <c r="L24" s="7"/>
      <c r="M24" s="7"/>
      <c r="N24" s="7"/>
      <c r="O24" s="7"/>
      <c r="P24" s="7"/>
      <c r="Q24" s="7"/>
      <c r="R24" s="7"/>
      <c r="S24" s="7">
        <f t="shared" si="7"/>
        <v>350</v>
      </c>
      <c r="T24" s="7">
        <v>390</v>
      </c>
      <c r="U24" s="11">
        <f t="shared" si="9"/>
        <v>0.89743589743589747</v>
      </c>
      <c r="V24" s="22"/>
      <c r="W24" s="22"/>
      <c r="X24" s="9"/>
      <c r="Y24" s="9"/>
      <c r="Z24" s="9"/>
    </row>
    <row r="25" spans="1:26" x14ac:dyDescent="0.25">
      <c r="A25" s="4"/>
      <c r="B25" s="4"/>
      <c r="C25" s="4"/>
      <c r="D25" s="10" t="s">
        <v>23</v>
      </c>
      <c r="E25" s="4"/>
      <c r="F25" s="7">
        <v>407.03</v>
      </c>
      <c r="G25" s="7">
        <v>407.03</v>
      </c>
      <c r="H25" s="7">
        <v>407.03</v>
      </c>
      <c r="I25" s="7">
        <v>407.03</v>
      </c>
      <c r="J25" s="7">
        <v>407.03</v>
      </c>
      <c r="K25" s="7">
        <v>407.03</v>
      </c>
      <c r="L25" s="7">
        <v>407.03</v>
      </c>
      <c r="M25" s="7">
        <v>406.95</v>
      </c>
      <c r="N25" s="7">
        <v>406.95</v>
      </c>
      <c r="O25" s="7">
        <v>406.95</v>
      </c>
      <c r="P25" s="7">
        <v>406.95</v>
      </c>
      <c r="Q25" s="7">
        <v>406.95</v>
      </c>
      <c r="R25" s="7"/>
      <c r="S25" s="7">
        <f t="shared" si="7"/>
        <v>4883.9599999999991</v>
      </c>
      <c r="T25" s="7">
        <v>4888</v>
      </c>
      <c r="U25" s="11">
        <f t="shared" si="9"/>
        <v>0.99917348608837953</v>
      </c>
      <c r="V25" s="22"/>
      <c r="W25" s="22"/>
      <c r="X25" s="9"/>
      <c r="Y25" s="9"/>
      <c r="Z25" s="9"/>
    </row>
    <row r="26" spans="1:26" x14ac:dyDescent="0.25">
      <c r="A26" s="4"/>
      <c r="B26" s="4"/>
      <c r="C26" s="4"/>
      <c r="D26" s="10" t="s">
        <v>24</v>
      </c>
      <c r="E26" s="4"/>
      <c r="F26" s="7"/>
      <c r="G26" s="7"/>
      <c r="H26" s="7"/>
      <c r="I26" s="7"/>
      <c r="J26" s="7"/>
      <c r="K26" s="7">
        <v>41.48</v>
      </c>
      <c r="L26" s="7"/>
      <c r="M26" s="7"/>
      <c r="N26" s="7"/>
      <c r="O26" s="7"/>
      <c r="P26" s="7">
        <v>19.11</v>
      </c>
      <c r="Q26" s="7"/>
      <c r="R26" s="7"/>
      <c r="S26" s="7">
        <f t="shared" si="7"/>
        <v>60.589999999999996</v>
      </c>
      <c r="T26" s="7">
        <v>250</v>
      </c>
      <c r="U26" s="11">
        <f t="shared" si="9"/>
        <v>0.24235999999999999</v>
      </c>
      <c r="V26" s="22"/>
      <c r="W26" s="22"/>
      <c r="X26" s="9"/>
      <c r="Y26" s="9"/>
      <c r="Z26" s="9"/>
    </row>
    <row r="27" spans="1:26" x14ac:dyDescent="0.25">
      <c r="A27" s="4"/>
      <c r="B27" s="4"/>
      <c r="C27" s="4"/>
      <c r="D27" s="10" t="s">
        <v>25</v>
      </c>
      <c r="E27" s="12"/>
      <c r="F27" s="7" t="s">
        <v>0</v>
      </c>
      <c r="G27" s="7"/>
      <c r="H27" s="7"/>
      <c r="I27" s="7"/>
      <c r="J27" s="7"/>
      <c r="K27" s="7"/>
      <c r="L27" s="7"/>
      <c r="M27" s="7"/>
      <c r="N27" s="7">
        <v>16.27</v>
      </c>
      <c r="O27" s="7"/>
      <c r="P27" s="7"/>
      <c r="Q27" s="7"/>
      <c r="R27" s="7"/>
      <c r="S27" s="7">
        <f t="shared" si="7"/>
        <v>16.27</v>
      </c>
      <c r="T27" s="7">
        <v>30</v>
      </c>
      <c r="U27" s="11">
        <f>S27/T27</f>
        <v>0.54233333333333333</v>
      </c>
      <c r="V27" s="22"/>
      <c r="W27" s="22"/>
      <c r="X27" s="9"/>
      <c r="Y27" s="9"/>
      <c r="Z27" s="9"/>
    </row>
    <row r="28" spans="1:26" x14ac:dyDescent="0.25">
      <c r="A28" s="4"/>
      <c r="B28" s="4"/>
      <c r="C28" s="4"/>
      <c r="D28" s="10" t="s">
        <v>26</v>
      </c>
      <c r="E28" s="4"/>
      <c r="F28" s="7"/>
      <c r="G28" s="7"/>
      <c r="H28" s="7">
        <v>51.78</v>
      </c>
      <c r="I28" s="7"/>
      <c r="J28" s="7"/>
      <c r="K28" s="7"/>
      <c r="L28" s="7"/>
      <c r="M28" s="7"/>
      <c r="N28" s="7">
        <v>99.98</v>
      </c>
      <c r="O28" s="7">
        <v>49.99</v>
      </c>
      <c r="P28" s="7">
        <v>147</v>
      </c>
      <c r="Q28" s="7"/>
      <c r="R28" s="7"/>
      <c r="S28" s="7">
        <f t="shared" si="7"/>
        <v>348.75</v>
      </c>
      <c r="T28" s="7">
        <v>400</v>
      </c>
      <c r="U28" s="11">
        <f>S28/T28</f>
        <v>0.87187499999999996</v>
      </c>
      <c r="V28" s="22"/>
      <c r="W28" s="22"/>
      <c r="X28" s="9"/>
      <c r="Y28" s="9"/>
      <c r="Z28" s="9"/>
    </row>
    <row r="29" spans="1:26" x14ac:dyDescent="0.25">
      <c r="A29" s="4"/>
      <c r="B29" s="4"/>
      <c r="C29" s="4"/>
      <c r="D29" s="10" t="s">
        <v>27</v>
      </c>
      <c r="E29" s="4"/>
      <c r="F29" s="7">
        <v>46.58</v>
      </c>
      <c r="G29" s="7">
        <v>46.55</v>
      </c>
      <c r="H29" s="7">
        <v>46.55</v>
      </c>
      <c r="I29" s="7">
        <v>46.52</v>
      </c>
      <c r="J29" s="7">
        <v>46.52</v>
      </c>
      <c r="K29" s="7">
        <v>46.52</v>
      </c>
      <c r="L29" s="7">
        <v>46.48</v>
      </c>
      <c r="M29" s="7">
        <v>46.49</v>
      </c>
      <c r="N29" s="7">
        <v>46.49</v>
      </c>
      <c r="O29" s="7">
        <v>49.68</v>
      </c>
      <c r="P29" s="7">
        <v>49.67</v>
      </c>
      <c r="Q29" s="7">
        <v>72.28</v>
      </c>
      <c r="R29" s="7"/>
      <c r="S29" s="7">
        <f t="shared" si="7"/>
        <v>590.33000000000004</v>
      </c>
      <c r="T29" s="7">
        <v>575</v>
      </c>
      <c r="U29" s="11">
        <f>S29/T29</f>
        <v>1.0266608695652175</v>
      </c>
      <c r="V29" s="22"/>
      <c r="W29" s="22"/>
      <c r="X29" s="9"/>
      <c r="Y29" s="9"/>
      <c r="Z29" s="9"/>
    </row>
    <row r="30" spans="1:26" x14ac:dyDescent="0.25">
      <c r="A30" s="4"/>
      <c r="B30" s="4"/>
      <c r="C30" s="4"/>
      <c r="D30" s="10" t="s">
        <v>28</v>
      </c>
      <c r="E30" s="4"/>
      <c r="F30" s="7"/>
      <c r="G30" s="7"/>
      <c r="H30" s="7"/>
      <c r="I30" s="7"/>
      <c r="J30" s="7">
        <v>149.94999999999999</v>
      </c>
      <c r="K30" s="7"/>
      <c r="L30" s="7">
        <v>308.36</v>
      </c>
      <c r="M30" s="7"/>
      <c r="N30" s="7"/>
      <c r="O30" s="7"/>
      <c r="P30" s="7"/>
      <c r="Q30" s="7"/>
      <c r="R30" s="7"/>
      <c r="S30" s="7">
        <f t="shared" si="7"/>
        <v>458.31</v>
      </c>
      <c r="T30" s="7">
        <v>300</v>
      </c>
      <c r="U30" s="11">
        <f>S30/T30</f>
        <v>1.5277000000000001</v>
      </c>
      <c r="V30" s="22"/>
      <c r="W30" s="22"/>
      <c r="X30" s="9"/>
      <c r="Y30" s="9"/>
      <c r="Z30" s="9"/>
    </row>
    <row r="31" spans="1:26" x14ac:dyDescent="0.25">
      <c r="A31" s="4"/>
      <c r="B31" s="4"/>
      <c r="C31" s="4"/>
      <c r="D31" s="10" t="s">
        <v>29</v>
      </c>
      <c r="E31" s="4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>
        <f t="shared" si="7"/>
        <v>0</v>
      </c>
      <c r="T31" s="7">
        <v>250</v>
      </c>
      <c r="U31" s="11">
        <f t="shared" ref="U31" si="10">S31/T31</f>
        <v>0</v>
      </c>
      <c r="V31" s="22"/>
      <c r="W31" s="22"/>
      <c r="X31" s="9"/>
      <c r="Y31" s="9"/>
      <c r="Z31" s="9"/>
    </row>
    <row r="32" spans="1:26" x14ac:dyDescent="0.25">
      <c r="A32" s="4" t="s">
        <v>0</v>
      </c>
      <c r="B32" s="4"/>
      <c r="C32" s="12" t="s">
        <v>0</v>
      </c>
      <c r="D32" s="10" t="s">
        <v>30</v>
      </c>
      <c r="E32" s="12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>
        <f t="shared" si="7"/>
        <v>0</v>
      </c>
      <c r="T32" s="7">
        <v>100</v>
      </c>
      <c r="U32" s="11">
        <f>S32/T32</f>
        <v>0</v>
      </c>
      <c r="V32" s="22"/>
      <c r="W32" s="22"/>
      <c r="X32" s="9"/>
      <c r="Y32" s="9"/>
      <c r="Z32" s="9"/>
    </row>
    <row r="33" spans="1:26" x14ac:dyDescent="0.25">
      <c r="A33" s="4" t="s">
        <v>0</v>
      </c>
      <c r="B33" s="4"/>
      <c r="C33" s="12" t="s">
        <v>0</v>
      </c>
      <c r="D33" s="10" t="s">
        <v>31</v>
      </c>
      <c r="E33" s="12"/>
      <c r="F33" s="7"/>
      <c r="G33" s="7"/>
      <c r="H33" s="7"/>
      <c r="I33" s="7"/>
      <c r="J33" s="7"/>
      <c r="K33" s="7"/>
      <c r="L33" s="7"/>
      <c r="M33" s="7"/>
      <c r="N33" s="7"/>
      <c r="O33" s="7"/>
      <c r="P33" s="7">
        <v>180</v>
      </c>
      <c r="Q33" s="7"/>
      <c r="R33" s="7"/>
      <c r="S33" s="7">
        <f t="shared" si="7"/>
        <v>180</v>
      </c>
      <c r="T33" s="7">
        <v>300</v>
      </c>
      <c r="U33" s="11">
        <f>S33/T33</f>
        <v>0.6</v>
      </c>
      <c r="V33" s="22"/>
      <c r="W33" s="22"/>
      <c r="X33" s="9"/>
      <c r="Y33" s="9"/>
      <c r="Z33" s="9"/>
    </row>
    <row r="34" spans="1:26" x14ac:dyDescent="0.25">
      <c r="A34" s="4" t="s">
        <v>0</v>
      </c>
      <c r="B34" s="4"/>
      <c r="C34" s="12" t="s">
        <v>0</v>
      </c>
      <c r="D34" s="10" t="s">
        <v>32</v>
      </c>
      <c r="E34" s="12"/>
      <c r="F34" s="7" t="s">
        <v>0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>
        <f t="shared" si="7"/>
        <v>0</v>
      </c>
      <c r="T34" s="7">
        <v>125</v>
      </c>
      <c r="U34" s="11">
        <f t="shared" ref="U34:U38" si="11">S34/T34</f>
        <v>0</v>
      </c>
      <c r="V34" s="22"/>
      <c r="W34" s="22"/>
      <c r="X34" s="9"/>
      <c r="Y34" s="9"/>
      <c r="Z34" s="9"/>
    </row>
    <row r="35" spans="1:26" x14ac:dyDescent="0.25">
      <c r="A35" s="4" t="s">
        <v>0</v>
      </c>
      <c r="B35" s="4"/>
      <c r="C35" s="12"/>
      <c r="D35" s="10" t="s">
        <v>33</v>
      </c>
      <c r="E35" s="12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>
        <f t="shared" si="7"/>
        <v>0</v>
      </c>
      <c r="T35" s="7">
        <v>325</v>
      </c>
      <c r="U35" s="11">
        <f t="shared" si="11"/>
        <v>0</v>
      </c>
      <c r="V35" s="22"/>
      <c r="W35" s="22"/>
      <c r="X35" s="9"/>
      <c r="Y35" s="9"/>
      <c r="Z35" s="9"/>
    </row>
    <row r="36" spans="1:26" x14ac:dyDescent="0.25">
      <c r="A36" s="4" t="s">
        <v>0</v>
      </c>
      <c r="B36" s="4"/>
      <c r="C36" s="12"/>
      <c r="D36" s="10" t="s">
        <v>61</v>
      </c>
      <c r="E36" s="12"/>
      <c r="F36" s="7"/>
      <c r="G36" s="7"/>
      <c r="H36" s="7"/>
      <c r="I36" s="7"/>
      <c r="J36" s="7"/>
      <c r="K36" s="7"/>
      <c r="L36" s="7"/>
      <c r="M36" s="7"/>
      <c r="N36" s="7"/>
      <c r="O36" s="7"/>
      <c r="P36" s="7">
        <v>102.03</v>
      </c>
      <c r="Q36" s="7"/>
      <c r="R36" s="7"/>
      <c r="S36" s="7">
        <f t="shared" ref="S36" si="12">SUM(F36:Q36)</f>
        <v>102.03</v>
      </c>
      <c r="T36" s="7">
        <v>0</v>
      </c>
      <c r="U36" s="11" t="e">
        <f t="shared" ref="U36" si="13">S36/T36</f>
        <v>#DIV/0!</v>
      </c>
      <c r="V36" s="22"/>
      <c r="W36" s="22"/>
      <c r="X36" s="9"/>
      <c r="Y36" s="9"/>
      <c r="Z36" s="9"/>
    </row>
    <row r="37" spans="1:26" x14ac:dyDescent="0.25">
      <c r="A37" s="4"/>
      <c r="B37" s="4"/>
      <c r="C37" s="4"/>
      <c r="D37" s="10" t="s">
        <v>34</v>
      </c>
      <c r="E37" s="4"/>
      <c r="F37" s="7">
        <v>21.96</v>
      </c>
      <c r="G37" s="7"/>
      <c r="H37" s="7">
        <v>325</v>
      </c>
      <c r="I37" s="7">
        <v>-225</v>
      </c>
      <c r="J37" s="7"/>
      <c r="K37" s="7"/>
      <c r="L37" s="7"/>
      <c r="M37" s="7"/>
      <c r="N37" s="7"/>
      <c r="O37" s="7">
        <v>295.51</v>
      </c>
      <c r="P37" s="7">
        <v>124.2</v>
      </c>
      <c r="Q37" s="7"/>
      <c r="R37" s="7"/>
      <c r="S37" s="7">
        <f t="shared" si="7"/>
        <v>541.66999999999996</v>
      </c>
      <c r="T37" s="7">
        <v>500</v>
      </c>
      <c r="U37" s="11">
        <f t="shared" si="11"/>
        <v>1.08334</v>
      </c>
      <c r="V37" s="22"/>
      <c r="W37" s="22"/>
      <c r="X37" s="9"/>
      <c r="Y37" s="9"/>
      <c r="Z37" s="9"/>
    </row>
    <row r="38" spans="1:26" x14ac:dyDescent="0.25">
      <c r="A38" s="4"/>
      <c r="B38" s="4"/>
      <c r="C38" s="4"/>
      <c r="D38" s="10" t="s">
        <v>35</v>
      </c>
      <c r="E38" s="4"/>
      <c r="F38" s="7"/>
      <c r="G38" s="7"/>
      <c r="H38" s="7"/>
      <c r="I38" s="7">
        <v>840</v>
      </c>
      <c r="J38" s="7">
        <v>1118.19</v>
      </c>
      <c r="K38" s="7">
        <v>1750.33</v>
      </c>
      <c r="L38" s="7"/>
      <c r="M38" s="7"/>
      <c r="N38" s="7"/>
      <c r="O38" s="7"/>
      <c r="P38" s="7"/>
      <c r="Q38" s="7">
        <v>369.26</v>
      </c>
      <c r="R38" s="7"/>
      <c r="S38" s="7">
        <f t="shared" si="7"/>
        <v>4077.7799999999997</v>
      </c>
      <c r="T38" s="7">
        <v>5000</v>
      </c>
      <c r="U38" s="11">
        <f t="shared" si="11"/>
        <v>0.81555599999999995</v>
      </c>
      <c r="V38" s="22"/>
      <c r="W38" s="22"/>
      <c r="X38" s="9"/>
      <c r="Y38" s="9"/>
      <c r="Z38" s="9"/>
    </row>
    <row r="39" spans="1:26" x14ac:dyDescent="0.25">
      <c r="A39" s="4"/>
      <c r="B39" s="4"/>
      <c r="C39" s="4"/>
      <c r="D39" s="10" t="s">
        <v>36</v>
      </c>
      <c r="E39" s="4"/>
      <c r="F39" s="7">
        <v>82</v>
      </c>
      <c r="G39" s="7">
        <v>29.68</v>
      </c>
      <c r="I39" s="7">
        <v>84.19</v>
      </c>
      <c r="J39" s="7"/>
      <c r="K39" s="7"/>
      <c r="L39" s="7"/>
      <c r="M39" s="7"/>
      <c r="N39" s="7">
        <v>2106</v>
      </c>
      <c r="O39" s="7"/>
      <c r="P39" s="7"/>
      <c r="Q39" s="7">
        <v>489.87</v>
      </c>
      <c r="R39" s="7"/>
      <c r="S39" s="7">
        <f t="shared" si="7"/>
        <v>2791.74</v>
      </c>
      <c r="T39" s="7">
        <v>5000</v>
      </c>
      <c r="U39" s="11">
        <f>S39/T39</f>
        <v>0.55834799999999996</v>
      </c>
      <c r="V39" s="22"/>
      <c r="W39" s="22"/>
      <c r="X39" s="9"/>
      <c r="Y39" s="9"/>
      <c r="Z39" s="9"/>
    </row>
    <row r="40" spans="1:26" x14ac:dyDescent="0.25">
      <c r="A40" s="4"/>
      <c r="B40" s="4"/>
      <c r="C40" s="4"/>
      <c r="D40" s="10" t="s">
        <v>37</v>
      </c>
      <c r="E40" s="4"/>
      <c r="F40" s="7"/>
      <c r="G40" s="7"/>
      <c r="H40" s="7"/>
      <c r="I40" s="7"/>
      <c r="J40" s="7"/>
      <c r="K40" s="7"/>
      <c r="L40" s="7"/>
      <c r="M40" s="7">
        <v>644</v>
      </c>
      <c r="N40" s="7">
        <v>158.19999999999999</v>
      </c>
      <c r="O40" s="7">
        <v>21.35</v>
      </c>
      <c r="P40" s="7"/>
      <c r="Q40" s="7"/>
      <c r="R40" s="7"/>
      <c r="S40" s="7">
        <f t="shared" si="7"/>
        <v>823.55000000000007</v>
      </c>
      <c r="T40" s="7">
        <v>1300</v>
      </c>
      <c r="U40" s="11">
        <f t="shared" ref="U40:U41" si="14">S40/T40</f>
        <v>0.63350000000000006</v>
      </c>
      <c r="V40" s="22"/>
      <c r="W40" s="22"/>
      <c r="X40" s="9"/>
      <c r="Y40" s="9"/>
      <c r="Z40" s="9"/>
    </row>
    <row r="41" spans="1:26" x14ac:dyDescent="0.25">
      <c r="A41" s="4"/>
      <c r="B41" s="4"/>
      <c r="C41" s="4"/>
      <c r="D41" s="10" t="s">
        <v>38</v>
      </c>
      <c r="E41" s="4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>
        <v>235.22</v>
      </c>
      <c r="Q41" s="28"/>
      <c r="R41" s="7"/>
      <c r="S41" s="28">
        <f t="shared" si="7"/>
        <v>235.22</v>
      </c>
      <c r="T41" s="28">
        <v>250</v>
      </c>
      <c r="U41" s="29">
        <f t="shared" si="14"/>
        <v>0.94088000000000005</v>
      </c>
      <c r="V41" s="22"/>
      <c r="W41" s="22"/>
      <c r="X41" s="9"/>
      <c r="Y41" s="9"/>
      <c r="Z41" s="9"/>
    </row>
    <row r="42" spans="1:26" x14ac:dyDescent="0.25">
      <c r="A42" s="4"/>
      <c r="B42" s="4" t="s">
        <v>39</v>
      </c>
      <c r="C42" s="4"/>
      <c r="D42" s="4"/>
      <c r="E42" s="4"/>
      <c r="F42" s="7">
        <f t="shared" ref="F42:Q42" si="15">SUM(F19:F41)</f>
        <v>557.56999999999994</v>
      </c>
      <c r="G42" s="7">
        <f t="shared" si="15"/>
        <v>495.64</v>
      </c>
      <c r="H42" s="7">
        <f t="shared" si="15"/>
        <v>844.4799999999999</v>
      </c>
      <c r="I42" s="7">
        <f t="shared" si="15"/>
        <v>1827.8600000000001</v>
      </c>
      <c r="J42" s="7">
        <f t="shared" si="15"/>
        <v>1806.4</v>
      </c>
      <c r="K42" s="7">
        <f t="shared" si="15"/>
        <v>2228.66</v>
      </c>
      <c r="L42" s="7">
        <f t="shared" si="15"/>
        <v>1161.8699999999999</v>
      </c>
      <c r="M42" s="7">
        <f t="shared" si="15"/>
        <v>1122.44</v>
      </c>
      <c r="N42" s="7">
        <f t="shared" si="15"/>
        <v>2833.89</v>
      </c>
      <c r="O42" s="7">
        <f t="shared" si="15"/>
        <v>825.42</v>
      </c>
      <c r="P42" s="7">
        <f t="shared" si="15"/>
        <v>1265.3799999999999</v>
      </c>
      <c r="Q42" s="7">
        <f t="shared" si="15"/>
        <v>1313.03</v>
      </c>
      <c r="R42" s="7"/>
      <c r="S42" s="7">
        <f>SUM(F42:Q42)</f>
        <v>16282.64</v>
      </c>
      <c r="T42" s="7">
        <f>SUM(T19:T41)</f>
        <v>20537</v>
      </c>
      <c r="U42" s="11">
        <f t="shared" ref="U42" si="16">S42/T42</f>
        <v>0.79284413497589712</v>
      </c>
      <c r="V42" s="22"/>
      <c r="W42" s="22"/>
      <c r="X42" s="9"/>
      <c r="Y42" s="9"/>
      <c r="Z42" s="9"/>
    </row>
    <row r="43" spans="1:26" x14ac:dyDescent="0.25">
      <c r="A43" s="12"/>
      <c r="B43" s="4"/>
      <c r="C43" s="4"/>
      <c r="D43" s="24" t="s">
        <v>40</v>
      </c>
      <c r="E43" s="10"/>
      <c r="F43" s="18">
        <f t="shared" ref="F43:Q43" si="17">F15-F42</f>
        <v>-452.94999999999993</v>
      </c>
      <c r="G43" s="18">
        <f t="shared" si="17"/>
        <v>238.46000000000004</v>
      </c>
      <c r="H43" s="18">
        <f t="shared" si="17"/>
        <v>1068.5999999999999</v>
      </c>
      <c r="I43" s="18">
        <f t="shared" si="17"/>
        <v>1362.62</v>
      </c>
      <c r="J43" s="18">
        <f t="shared" si="17"/>
        <v>8719.68</v>
      </c>
      <c r="K43" s="18">
        <f t="shared" si="17"/>
        <v>-1796.87</v>
      </c>
      <c r="L43" s="18">
        <f t="shared" si="17"/>
        <v>456.91000000000008</v>
      </c>
      <c r="M43" s="18">
        <f t="shared" si="17"/>
        <v>-1046.4000000000001</v>
      </c>
      <c r="N43" s="18">
        <f t="shared" si="17"/>
        <v>-1028.1099999999999</v>
      </c>
      <c r="O43" s="18">
        <f t="shared" si="17"/>
        <v>-659.63</v>
      </c>
      <c r="P43" s="18">
        <f t="shared" si="17"/>
        <v>-1265.3499999999999</v>
      </c>
      <c r="Q43" s="18">
        <f t="shared" si="17"/>
        <v>-926.99</v>
      </c>
      <c r="R43" s="18"/>
      <c r="S43" s="18">
        <f t="shared" si="7"/>
        <v>4669.9700000000012</v>
      </c>
      <c r="T43" s="18">
        <f>T15-T42</f>
        <v>-912</v>
      </c>
      <c r="U43" s="11" t="s">
        <v>0</v>
      </c>
      <c r="V43" s="9"/>
      <c r="W43" s="9"/>
      <c r="X43" s="9"/>
      <c r="Y43" s="9"/>
      <c r="Z43" s="9"/>
    </row>
    <row r="44" spans="1:26" x14ac:dyDescent="0.25">
      <c r="A44" s="12"/>
      <c r="B44" s="4"/>
      <c r="C44" s="14" t="s">
        <v>58</v>
      </c>
      <c r="D44" s="24"/>
      <c r="E44" s="10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1"/>
      <c r="V44" s="9"/>
      <c r="W44" s="9"/>
      <c r="X44" s="9"/>
      <c r="Y44" s="9"/>
      <c r="Z44" s="9"/>
    </row>
    <row r="45" spans="1:26" x14ac:dyDescent="0.25">
      <c r="A45" s="12"/>
      <c r="C45" s="14"/>
      <c r="D45" s="27" t="s">
        <v>57</v>
      </c>
      <c r="E45" s="14"/>
      <c r="F45" s="7">
        <v>116.5</v>
      </c>
      <c r="G45" s="18">
        <v>-2853</v>
      </c>
      <c r="H45" s="18">
        <v>54</v>
      </c>
      <c r="I45" s="18">
        <v>2529</v>
      </c>
      <c r="J45" s="18">
        <v>663.75</v>
      </c>
      <c r="K45" s="18">
        <v>-3307.5</v>
      </c>
      <c r="L45" s="18">
        <v>1741.5</v>
      </c>
      <c r="M45" s="18">
        <v>-1734.75</v>
      </c>
      <c r="N45" s="18">
        <v>927</v>
      </c>
      <c r="O45" s="18">
        <v>-1012.5</v>
      </c>
      <c r="P45" s="18">
        <v>-213.75</v>
      </c>
      <c r="Q45" s="18">
        <v>348.75</v>
      </c>
      <c r="R45" s="18"/>
      <c r="S45" s="18">
        <f>SUM(F45:Q45)</f>
        <v>-2741</v>
      </c>
      <c r="T45" s="18">
        <v>0</v>
      </c>
      <c r="U45" s="11"/>
      <c r="V45" s="9"/>
      <c r="W45" s="9"/>
      <c r="X45" s="9"/>
      <c r="Y45" s="9"/>
      <c r="Z45" s="9"/>
    </row>
    <row r="46" spans="1:26" x14ac:dyDescent="0.25">
      <c r="A46" s="4"/>
      <c r="B46" s="4"/>
      <c r="C46" s="4"/>
      <c r="D46" s="25" t="s">
        <v>41</v>
      </c>
      <c r="E46" s="4"/>
      <c r="F46" s="15">
        <f t="shared" ref="F46:Q46" si="18">(F2+F15-F42+F45)</f>
        <v>21077.19</v>
      </c>
      <c r="G46" s="15">
        <f t="shared" si="18"/>
        <v>18462.649999999998</v>
      </c>
      <c r="H46" s="15">
        <f t="shared" si="18"/>
        <v>19585.249999999996</v>
      </c>
      <c r="I46" s="15">
        <f t="shared" si="18"/>
        <v>23476.869999999995</v>
      </c>
      <c r="J46" s="15">
        <f t="shared" si="18"/>
        <v>32860.299999999996</v>
      </c>
      <c r="K46" s="15">
        <f t="shared" si="18"/>
        <v>27755.929999999997</v>
      </c>
      <c r="L46" s="15">
        <f t="shared" si="18"/>
        <v>29954.339999999997</v>
      </c>
      <c r="M46" s="15">
        <f t="shared" si="18"/>
        <v>27173.19</v>
      </c>
      <c r="N46" s="15">
        <f t="shared" si="18"/>
        <v>27072.079999999998</v>
      </c>
      <c r="O46" s="15">
        <f t="shared" si="18"/>
        <v>25399.95</v>
      </c>
      <c r="P46" s="15">
        <f t="shared" si="18"/>
        <v>23920.85</v>
      </c>
      <c r="Q46" s="15">
        <f t="shared" si="18"/>
        <v>23342.61</v>
      </c>
      <c r="R46" s="17"/>
      <c r="S46" s="15">
        <f>S2+S15-S42+S45</f>
        <v>23342.61</v>
      </c>
      <c r="T46" s="15">
        <f>T2+T15-T42+T45</f>
        <v>20501.64</v>
      </c>
      <c r="U46" s="11" t="s">
        <v>0</v>
      </c>
      <c r="V46" s="16"/>
      <c r="W46" s="16"/>
      <c r="X46" s="16"/>
      <c r="Y46" s="16"/>
      <c r="Z46" s="16"/>
    </row>
    <row r="47" spans="1:26" x14ac:dyDescent="0.25">
      <c r="A47" s="4"/>
      <c r="B47" s="4"/>
      <c r="C47" s="4"/>
      <c r="D47" s="4"/>
      <c r="E47" s="4"/>
      <c r="F47" s="17"/>
      <c r="G47" s="17"/>
      <c r="H47" s="17"/>
      <c r="I47" s="17"/>
      <c r="J47" s="17"/>
      <c r="K47" s="21"/>
      <c r="L47" s="17"/>
      <c r="M47" s="17"/>
      <c r="N47" s="17"/>
      <c r="O47" s="17"/>
      <c r="P47" s="17"/>
      <c r="Q47" s="17"/>
      <c r="R47" s="17"/>
      <c r="S47" s="17"/>
      <c r="T47" s="17"/>
      <c r="U47" s="11"/>
      <c r="V47" s="16"/>
      <c r="W47" s="16"/>
      <c r="X47" s="16"/>
      <c r="Y47" s="16"/>
      <c r="Z47" s="16"/>
    </row>
    <row r="48" spans="1:26" x14ac:dyDescent="0.25">
      <c r="A48" s="14"/>
      <c r="G48" s="7"/>
      <c r="H48" s="7"/>
      <c r="I48" s="7"/>
      <c r="J48" s="7"/>
      <c r="K48" s="7"/>
      <c r="L48" s="7"/>
      <c r="M48" s="7"/>
      <c r="N48" s="7"/>
      <c r="O48" s="7"/>
      <c r="P48" s="7">
        <v>1265.3499999999999</v>
      </c>
      <c r="Q48" s="7"/>
      <c r="R48" s="7"/>
      <c r="S48" s="7" t="s">
        <v>0</v>
      </c>
      <c r="T48" s="7"/>
      <c r="U48" s="8"/>
      <c r="V48" s="8"/>
      <c r="W48" s="8"/>
      <c r="X48" s="8"/>
      <c r="Y48" s="8"/>
      <c r="Z48" s="8"/>
    </row>
    <row r="49" spans="1:26" x14ac:dyDescent="0.25">
      <c r="A49" s="14"/>
      <c r="B49" s="14"/>
      <c r="C49" s="14"/>
      <c r="D49" s="14"/>
      <c r="E49" s="14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6"/>
      <c r="U49" s="8"/>
      <c r="V49" s="8"/>
      <c r="W49" s="8"/>
      <c r="X49" s="8"/>
      <c r="Y49" s="8"/>
      <c r="Z49" s="8"/>
    </row>
    <row r="50" spans="1:26" x14ac:dyDescent="0.25">
      <c r="A50" s="14"/>
      <c r="B50" s="14"/>
      <c r="C50" s="14"/>
      <c r="D50" s="26" t="s">
        <v>54</v>
      </c>
      <c r="E50" s="14"/>
      <c r="F50" s="6">
        <f>F46-F51-F52-F53</f>
        <v>12774.19</v>
      </c>
      <c r="G50" s="6">
        <f>G46-G51-G52-G53</f>
        <v>10167.549999999997</v>
      </c>
      <c r="H50" s="6">
        <f t="shared" ref="H50:Q50" si="19">H46-H51-H52-H53</f>
        <v>11298.069999999996</v>
      </c>
      <c r="I50" s="6">
        <f t="shared" si="19"/>
        <v>15197.659999999994</v>
      </c>
      <c r="J50" s="6">
        <f t="shared" si="19"/>
        <v>24589.049999999996</v>
      </c>
      <c r="K50" s="6">
        <f t="shared" si="19"/>
        <v>19460.64</v>
      </c>
      <c r="L50" s="6">
        <f t="shared" si="19"/>
        <v>21659.019999999997</v>
      </c>
      <c r="M50" s="6">
        <f t="shared" si="19"/>
        <v>18877.830000000002</v>
      </c>
      <c r="N50" s="6">
        <f t="shared" si="19"/>
        <v>18776.690000000002</v>
      </c>
      <c r="O50" s="6">
        <f t="shared" si="19"/>
        <v>17104.520000000004</v>
      </c>
      <c r="P50" s="6">
        <f t="shared" si="19"/>
        <v>15625.389999999998</v>
      </c>
      <c r="Q50" s="6">
        <f t="shared" si="19"/>
        <v>15031.110000000002</v>
      </c>
      <c r="R50" s="6"/>
      <c r="S50" s="6"/>
      <c r="T50" s="6"/>
      <c r="U50" s="8"/>
      <c r="V50" s="8"/>
      <c r="W50" s="8"/>
      <c r="X50" s="8"/>
      <c r="Y50" s="8"/>
      <c r="Z50" s="8"/>
    </row>
    <row r="51" spans="1:26" x14ac:dyDescent="0.25">
      <c r="A51" s="14"/>
      <c r="B51" s="14"/>
      <c r="C51" s="14"/>
      <c r="D51" s="26" t="s">
        <v>15</v>
      </c>
      <c r="E51" s="14"/>
      <c r="F51" s="6">
        <v>4284.51</v>
      </c>
      <c r="G51" s="6">
        <f>F51+0.1</f>
        <v>4284.6100000000006</v>
      </c>
      <c r="H51" s="6">
        <f>G51+0.08</f>
        <v>4284.6900000000005</v>
      </c>
      <c r="I51" s="6">
        <f>H51+0.03</f>
        <v>4284.72</v>
      </c>
      <c r="J51" s="6">
        <f>I51+0.04</f>
        <v>4284.76</v>
      </c>
      <c r="K51" s="6">
        <f>J51+0.04</f>
        <v>4284.8</v>
      </c>
      <c r="L51" s="6">
        <f>K51+0.03</f>
        <v>4284.83</v>
      </c>
      <c r="M51" s="6">
        <f>L51+0.04</f>
        <v>4284.87</v>
      </c>
      <c r="N51" s="6">
        <f>M51+0.03</f>
        <v>4284.8999999999996</v>
      </c>
      <c r="O51" s="6">
        <f>N51+0.04</f>
        <v>4284.9399999999996</v>
      </c>
      <c r="P51" s="6">
        <f>O51+0.03</f>
        <v>4284.9699999999993</v>
      </c>
      <c r="Q51" s="6">
        <f>P51+0.04</f>
        <v>4285.0099999999993</v>
      </c>
      <c r="R51" s="6"/>
      <c r="S51" s="6" t="s">
        <v>0</v>
      </c>
      <c r="T51" s="6" t="s">
        <v>0</v>
      </c>
      <c r="U51" s="8"/>
      <c r="V51" s="8"/>
      <c r="W51" s="8"/>
      <c r="X51" s="8"/>
      <c r="Y51" s="8"/>
      <c r="Z51" s="8"/>
    </row>
    <row r="52" spans="1:26" x14ac:dyDescent="0.25">
      <c r="A52" s="14"/>
      <c r="B52" s="14"/>
      <c r="C52" s="14"/>
      <c r="D52" s="26" t="s">
        <v>16</v>
      </c>
      <c r="E52" s="14"/>
      <c r="F52" s="6">
        <v>4026.49</v>
      </c>
      <c r="G52" s="6">
        <v>4026.49</v>
      </c>
      <c r="H52" s="6">
        <v>4026.49</v>
      </c>
      <c r="I52" s="6">
        <v>4026.49</v>
      </c>
      <c r="J52" s="6">
        <v>4026.49</v>
      </c>
      <c r="K52" s="6">
        <v>4026.49</v>
      </c>
      <c r="L52" s="6">
        <v>4026.49</v>
      </c>
      <c r="M52" s="6">
        <v>4026.49</v>
      </c>
      <c r="N52" s="6">
        <v>4026.49</v>
      </c>
      <c r="O52" s="6">
        <v>4026.49</v>
      </c>
      <c r="P52" s="6">
        <v>4026.49</v>
      </c>
      <c r="Q52" s="6">
        <v>4026.49</v>
      </c>
      <c r="R52" s="6"/>
      <c r="S52" s="6" t="s">
        <v>0</v>
      </c>
      <c r="T52" s="6"/>
      <c r="U52" s="8"/>
      <c r="V52" s="8"/>
      <c r="W52" s="8"/>
      <c r="X52" s="8"/>
      <c r="Y52" s="8"/>
      <c r="Z52" s="8"/>
    </row>
    <row r="53" spans="1:26" x14ac:dyDescent="0.25">
      <c r="D53" s="26" t="s">
        <v>55</v>
      </c>
      <c r="E53" s="14"/>
      <c r="F53" s="6">
        <f>-8</f>
        <v>-8</v>
      </c>
      <c r="G53" s="6">
        <f>F53-8</f>
        <v>-16</v>
      </c>
      <c r="H53" s="6">
        <f>G53-8</f>
        <v>-24</v>
      </c>
      <c r="I53" s="6">
        <f>H53-8</f>
        <v>-32</v>
      </c>
      <c r="J53" s="6">
        <f>I53-8</f>
        <v>-40</v>
      </c>
      <c r="K53" s="6">
        <f>J53+24</f>
        <v>-16</v>
      </c>
      <c r="L53" s="6">
        <f>K53</f>
        <v>-16</v>
      </c>
      <c r="M53" s="6">
        <f t="shared" ref="M53:P53" si="20">L53</f>
        <v>-16</v>
      </c>
      <c r="N53" s="6">
        <f t="shared" si="20"/>
        <v>-16</v>
      </c>
      <c r="O53" s="6">
        <f t="shared" si="20"/>
        <v>-16</v>
      </c>
      <c r="P53" s="6">
        <f t="shared" si="20"/>
        <v>-16</v>
      </c>
      <c r="Q53" s="6">
        <f>P53+16</f>
        <v>0</v>
      </c>
      <c r="R53" s="6"/>
      <c r="S53" s="6"/>
    </row>
    <row r="55" spans="1:26" x14ac:dyDescent="0.25">
      <c r="J55" s="20"/>
      <c r="L55" s="20"/>
    </row>
  </sheetData>
  <pageMargins left="0.25" right="0.25" top="0.75" bottom="0.75" header="0.3" footer="0.3"/>
  <pageSetup scale="63" orientation="landscape" r:id="rId1"/>
  <headerFoot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tabSelected="1" workbookViewId="0">
      <pane xSplit="4" ySplit="2" topLeftCell="E12" activePane="bottomRight" state="frozen"/>
      <selection pane="topRight" activeCell="E1" sqref="E1"/>
      <selection pane="bottomLeft" activeCell="A3" sqref="A3"/>
      <selection pane="bottomRight" activeCell="O28" sqref="O28"/>
    </sheetView>
  </sheetViews>
  <sheetFormatPr defaultRowHeight="15" x14ac:dyDescent="0.25"/>
  <cols>
    <col min="1" max="1" width="3.7109375" customWidth="1"/>
    <col min="2" max="2" width="16.42578125" bestFit="1" customWidth="1"/>
    <col min="3" max="3" width="2.28515625" customWidth="1"/>
    <col min="4" max="4" width="34.140625" bestFit="1" customWidth="1"/>
    <col min="5" max="5" width="2.5703125" customWidth="1"/>
    <col min="7" max="7" width="3" style="19" customWidth="1"/>
    <col min="9" max="9" width="3.5703125" customWidth="1"/>
    <col min="11" max="11" width="30.28515625" bestFit="1" customWidth="1"/>
  </cols>
  <sheetData>
    <row r="1" spans="1:13" ht="36.75" x14ac:dyDescent="0.25">
      <c r="A1" s="1"/>
      <c r="B1" s="1"/>
      <c r="C1" s="1"/>
      <c r="D1" s="1"/>
      <c r="E1" s="1"/>
      <c r="F1" s="3" t="s">
        <v>64</v>
      </c>
      <c r="G1" s="3"/>
      <c r="H1" s="3" t="s">
        <v>1</v>
      </c>
      <c r="I1" s="2"/>
      <c r="J1" s="3" t="s">
        <v>65</v>
      </c>
      <c r="K1" s="2"/>
      <c r="L1" s="2"/>
      <c r="M1" s="2"/>
    </row>
    <row r="2" spans="1:13" x14ac:dyDescent="0.25">
      <c r="A2" s="4" t="s">
        <v>2</v>
      </c>
      <c r="B2" s="4"/>
      <c r="C2" s="4"/>
      <c r="D2" s="4"/>
      <c r="E2" s="4"/>
      <c r="F2" s="6">
        <v>21413.64</v>
      </c>
      <c r="G2" s="6"/>
      <c r="H2" s="6">
        <f>F2</f>
        <v>21413.64</v>
      </c>
      <c r="I2" s="5"/>
      <c r="J2" s="6">
        <f>F50</f>
        <v>23342.61</v>
      </c>
      <c r="K2" s="5"/>
      <c r="L2" s="5"/>
      <c r="M2" s="5"/>
    </row>
    <row r="3" spans="1:13" x14ac:dyDescent="0.25">
      <c r="A3" s="4"/>
      <c r="B3" s="4" t="s">
        <v>3</v>
      </c>
      <c r="C3" s="4"/>
      <c r="D3" s="4"/>
      <c r="E3" s="4"/>
      <c r="F3" s="7"/>
      <c r="G3" s="7"/>
      <c r="H3" s="7"/>
      <c r="I3" s="9"/>
      <c r="J3" s="7"/>
      <c r="K3" s="9"/>
      <c r="L3" s="9"/>
      <c r="M3" s="9"/>
    </row>
    <row r="4" spans="1:13" x14ac:dyDescent="0.25">
      <c r="A4" s="4"/>
      <c r="B4" s="4"/>
      <c r="C4" s="4"/>
      <c r="D4" s="10" t="s">
        <v>4</v>
      </c>
      <c r="E4" s="4"/>
      <c r="F4" s="7">
        <v>0</v>
      </c>
      <c r="G4" s="7"/>
      <c r="H4" s="7">
        <v>2000</v>
      </c>
      <c r="I4" s="9"/>
      <c r="J4" s="7">
        <v>500</v>
      </c>
      <c r="K4" s="9" t="s">
        <v>68</v>
      </c>
      <c r="L4" s="9"/>
      <c r="M4" s="9"/>
    </row>
    <row r="5" spans="1:13" x14ac:dyDescent="0.25">
      <c r="A5" s="4"/>
      <c r="B5" s="4"/>
      <c r="C5" s="4"/>
      <c r="D5" s="10" t="s">
        <v>5</v>
      </c>
      <c r="E5" s="4"/>
      <c r="F5" s="7">
        <v>948</v>
      </c>
      <c r="G5" s="7"/>
      <c r="H5" s="7">
        <v>900</v>
      </c>
      <c r="I5" s="22"/>
      <c r="J5" s="7">
        <v>0</v>
      </c>
      <c r="K5" s="9"/>
      <c r="L5" s="9"/>
      <c r="M5" s="9"/>
    </row>
    <row r="6" spans="1:13" x14ac:dyDescent="0.25">
      <c r="A6" s="4"/>
      <c r="B6" s="4"/>
      <c r="C6" s="4"/>
      <c r="D6" s="10" t="s">
        <v>6</v>
      </c>
      <c r="E6" s="4"/>
      <c r="F6" s="7">
        <v>153.94999999999999</v>
      </c>
      <c r="G6" s="7"/>
      <c r="H6" s="7">
        <v>100</v>
      </c>
      <c r="I6" s="22"/>
      <c r="J6" s="7">
        <v>0</v>
      </c>
      <c r="K6" s="9"/>
      <c r="L6" s="9"/>
      <c r="M6" s="9"/>
    </row>
    <row r="7" spans="1:13" x14ac:dyDescent="0.25">
      <c r="A7" s="4"/>
      <c r="B7" s="4"/>
      <c r="C7" s="4"/>
      <c r="D7" s="10" t="s">
        <v>56</v>
      </c>
      <c r="E7" s="4"/>
      <c r="F7" s="7">
        <v>0.62</v>
      </c>
      <c r="G7" s="7"/>
      <c r="H7" s="7">
        <v>0</v>
      </c>
      <c r="I7" s="22"/>
      <c r="J7" s="7">
        <v>1</v>
      </c>
      <c r="K7" s="9"/>
      <c r="L7" s="9"/>
      <c r="M7" s="9"/>
    </row>
    <row r="8" spans="1:13" x14ac:dyDescent="0.25">
      <c r="A8" s="4"/>
      <c r="B8" s="4"/>
      <c r="C8" s="4"/>
      <c r="D8" s="10" t="s">
        <v>7</v>
      </c>
      <c r="E8" s="4"/>
      <c r="F8" s="7">
        <v>16</v>
      </c>
      <c r="G8" s="7"/>
      <c r="H8" s="7">
        <v>75</v>
      </c>
      <c r="I8" s="22"/>
      <c r="J8" s="7">
        <v>0</v>
      </c>
      <c r="K8" s="9"/>
      <c r="L8" s="9"/>
      <c r="M8" s="9"/>
    </row>
    <row r="9" spans="1:13" x14ac:dyDescent="0.25">
      <c r="A9" s="4"/>
      <c r="B9" s="4"/>
      <c r="C9" s="4"/>
      <c r="D9" s="10" t="s">
        <v>8</v>
      </c>
      <c r="E9" s="4"/>
      <c r="F9" s="7">
        <v>0</v>
      </c>
      <c r="G9" s="7"/>
      <c r="H9" s="7">
        <v>250</v>
      </c>
      <c r="I9" s="22"/>
      <c r="J9" s="7">
        <v>0</v>
      </c>
      <c r="K9" s="9"/>
      <c r="L9" s="9"/>
      <c r="M9" s="9"/>
    </row>
    <row r="10" spans="1:13" x14ac:dyDescent="0.25">
      <c r="A10" s="4"/>
      <c r="B10" s="4"/>
      <c r="C10" s="4"/>
      <c r="D10" s="10" t="s">
        <v>9</v>
      </c>
      <c r="E10" s="4"/>
      <c r="F10" s="7">
        <v>13631.79</v>
      </c>
      <c r="G10" s="7"/>
      <c r="H10" s="7">
        <v>15000</v>
      </c>
      <c r="I10" s="22"/>
      <c r="J10" s="7">
        <v>12000</v>
      </c>
      <c r="K10" s="9" t="s">
        <v>67</v>
      </c>
      <c r="L10" s="9"/>
      <c r="M10" s="9"/>
    </row>
    <row r="11" spans="1:13" x14ac:dyDescent="0.25">
      <c r="A11" s="4"/>
      <c r="B11" s="4"/>
      <c r="C11" s="4"/>
      <c r="D11" s="10" t="s">
        <v>11</v>
      </c>
      <c r="E11" s="12"/>
      <c r="F11" s="7">
        <v>1543.25</v>
      </c>
      <c r="G11" s="7"/>
      <c r="H11" s="7">
        <v>700</v>
      </c>
      <c r="I11" s="22"/>
      <c r="J11" s="7">
        <v>1000</v>
      </c>
      <c r="K11" s="9" t="s">
        <v>66</v>
      </c>
      <c r="L11" s="9"/>
      <c r="M11" s="9"/>
    </row>
    <row r="12" spans="1:13" x14ac:dyDescent="0.25">
      <c r="A12" s="4"/>
      <c r="B12" s="4"/>
      <c r="C12" s="4"/>
      <c r="D12" s="10" t="s">
        <v>59</v>
      </c>
      <c r="E12" s="4"/>
      <c r="F12" s="7">
        <v>777</v>
      </c>
      <c r="G12" s="7"/>
      <c r="H12" s="7">
        <v>0</v>
      </c>
      <c r="I12" s="22"/>
      <c r="J12" s="7">
        <v>500</v>
      </c>
      <c r="K12" s="9" t="s">
        <v>66</v>
      </c>
      <c r="L12" s="9"/>
      <c r="M12" s="9"/>
    </row>
    <row r="13" spans="1:13" x14ac:dyDescent="0.25">
      <c r="A13" s="4"/>
      <c r="B13" s="4"/>
      <c r="C13" s="4"/>
      <c r="D13" s="10" t="s">
        <v>12</v>
      </c>
      <c r="E13" s="12"/>
      <c r="F13" s="7">
        <v>3882</v>
      </c>
      <c r="G13" s="7"/>
      <c r="H13" s="7">
        <v>500</v>
      </c>
      <c r="I13" s="22"/>
      <c r="J13" s="7">
        <v>2000</v>
      </c>
      <c r="K13" s="9" t="s">
        <v>66</v>
      </c>
      <c r="L13" s="9"/>
      <c r="M13" s="9"/>
    </row>
    <row r="14" spans="1:13" ht="15.75" thickBot="1" x14ac:dyDescent="0.3">
      <c r="A14" s="4"/>
      <c r="B14" s="4"/>
      <c r="C14" s="4"/>
      <c r="D14" s="10" t="s">
        <v>13</v>
      </c>
      <c r="E14" s="12"/>
      <c r="F14" s="28">
        <v>0</v>
      </c>
      <c r="G14" s="7"/>
      <c r="H14" s="28">
        <v>100</v>
      </c>
      <c r="I14" s="22"/>
      <c r="J14" s="28">
        <v>0</v>
      </c>
      <c r="K14" s="9"/>
      <c r="L14" s="9"/>
      <c r="M14" s="9"/>
    </row>
    <row r="15" spans="1:13" ht="15.75" thickTop="1" x14ac:dyDescent="0.25">
      <c r="A15" s="4"/>
      <c r="B15" s="4" t="s">
        <v>14</v>
      </c>
      <c r="C15" s="4"/>
      <c r="D15" s="4"/>
      <c r="E15" s="4"/>
      <c r="F15" s="7">
        <f>SUM(F4:F14)</f>
        <v>20952.61</v>
      </c>
      <c r="G15" s="7"/>
      <c r="H15" s="13">
        <f>SUM(H4:H14)</f>
        <v>19625</v>
      </c>
      <c r="I15" s="22"/>
      <c r="J15" s="13">
        <f>SUM(J4:J14)</f>
        <v>16001</v>
      </c>
      <c r="K15" s="9"/>
      <c r="L15" s="9"/>
      <c r="M15" s="9"/>
    </row>
    <row r="16" spans="1:13" x14ac:dyDescent="0.25">
      <c r="A16" s="4"/>
      <c r="B16" s="4"/>
      <c r="C16" s="4"/>
      <c r="D16" s="4"/>
      <c r="E16" s="4"/>
      <c r="F16" s="7"/>
      <c r="G16" s="7"/>
      <c r="H16" s="7"/>
      <c r="I16" s="9"/>
      <c r="J16" s="7"/>
      <c r="K16" s="9"/>
      <c r="L16" s="9"/>
      <c r="M16" s="9"/>
    </row>
    <row r="17" spans="1:13" x14ac:dyDescent="0.25">
      <c r="A17" s="14"/>
      <c r="B17" s="14"/>
      <c r="C17" s="14"/>
      <c r="D17" s="14"/>
      <c r="E17" s="14"/>
      <c r="F17" s="6"/>
      <c r="G17" s="6"/>
      <c r="H17" s="6"/>
      <c r="I17" s="8"/>
      <c r="J17" s="6"/>
      <c r="K17" s="8"/>
      <c r="L17" s="8"/>
      <c r="M17" s="8"/>
    </row>
    <row r="18" spans="1:13" x14ac:dyDescent="0.25">
      <c r="A18" s="4"/>
      <c r="B18" s="4" t="s">
        <v>17</v>
      </c>
      <c r="C18" s="4"/>
      <c r="D18" s="4"/>
      <c r="E18" s="4"/>
      <c r="F18" s="7" t="s">
        <v>0</v>
      </c>
      <c r="G18" s="7"/>
      <c r="H18" s="7"/>
      <c r="I18" s="9"/>
      <c r="J18" s="7"/>
      <c r="K18" s="9"/>
      <c r="L18" s="9"/>
      <c r="M18" s="9"/>
    </row>
    <row r="19" spans="1:13" x14ac:dyDescent="0.25">
      <c r="A19" s="4"/>
      <c r="B19" s="4" t="s">
        <v>18</v>
      </c>
      <c r="C19" s="12"/>
      <c r="D19" s="10"/>
      <c r="E19" s="4"/>
      <c r="F19" s="7"/>
      <c r="G19" s="7"/>
      <c r="H19" s="7"/>
      <c r="I19" s="9"/>
      <c r="J19" s="7"/>
      <c r="K19" s="9"/>
      <c r="L19" s="9"/>
      <c r="M19" s="9"/>
    </row>
    <row r="20" spans="1:13" x14ac:dyDescent="0.25">
      <c r="A20" s="4"/>
      <c r="B20" s="4"/>
      <c r="C20" s="12"/>
      <c r="D20" s="10" t="s">
        <v>19</v>
      </c>
      <c r="E20" s="4"/>
      <c r="F20" s="7">
        <v>54</v>
      </c>
      <c r="G20" s="7"/>
      <c r="H20" s="7">
        <v>150</v>
      </c>
      <c r="I20" s="22"/>
      <c r="J20" s="7">
        <v>50</v>
      </c>
      <c r="K20" s="9"/>
      <c r="L20" s="9"/>
      <c r="M20" s="9"/>
    </row>
    <row r="21" spans="1:13" x14ac:dyDescent="0.25">
      <c r="A21" s="4"/>
      <c r="B21" s="4"/>
      <c r="C21" s="4"/>
      <c r="D21" s="10" t="s">
        <v>60</v>
      </c>
      <c r="E21" s="4"/>
      <c r="F21" s="7">
        <v>400</v>
      </c>
      <c r="G21" s="7"/>
      <c r="H21" s="7">
        <v>0</v>
      </c>
      <c r="I21" s="22"/>
      <c r="J21" s="7">
        <v>600</v>
      </c>
      <c r="K21" s="9" t="s">
        <v>69</v>
      </c>
      <c r="L21" s="9"/>
      <c r="M21" s="9"/>
    </row>
    <row r="22" spans="1:13" x14ac:dyDescent="0.25">
      <c r="A22" s="4"/>
      <c r="B22" s="4"/>
      <c r="C22" s="4"/>
      <c r="D22" s="10" t="s">
        <v>20</v>
      </c>
      <c r="E22" s="4"/>
      <c r="F22" s="7">
        <v>28.440000000000012</v>
      </c>
      <c r="G22" s="7"/>
      <c r="H22" s="7">
        <v>75</v>
      </c>
      <c r="I22" s="22"/>
      <c r="J22" s="7">
        <v>50</v>
      </c>
      <c r="K22" s="9"/>
      <c r="L22" s="9"/>
      <c r="M22" s="9"/>
    </row>
    <row r="23" spans="1:13" x14ac:dyDescent="0.25">
      <c r="A23" s="4"/>
      <c r="B23" s="4"/>
      <c r="C23" s="4"/>
      <c r="D23" s="10" t="s">
        <v>21</v>
      </c>
      <c r="E23" s="4"/>
      <c r="F23" s="7">
        <v>340</v>
      </c>
      <c r="G23" s="7"/>
      <c r="H23" s="7">
        <v>329</v>
      </c>
      <c r="I23" s="22"/>
      <c r="J23" s="7">
        <v>350</v>
      </c>
      <c r="K23" s="9" t="s">
        <v>70</v>
      </c>
      <c r="L23" s="9"/>
      <c r="M23" s="9"/>
    </row>
    <row r="24" spans="1:13" x14ac:dyDescent="0.25">
      <c r="A24" s="4"/>
      <c r="B24" s="4"/>
      <c r="C24" s="4"/>
      <c r="D24" s="10" t="s">
        <v>22</v>
      </c>
      <c r="E24" s="4"/>
      <c r="F24" s="7">
        <v>350</v>
      </c>
      <c r="G24" s="7"/>
      <c r="H24" s="7">
        <v>390</v>
      </c>
      <c r="I24" s="22"/>
      <c r="J24" s="7">
        <v>655</v>
      </c>
      <c r="K24" s="9"/>
      <c r="L24" s="9"/>
      <c r="M24" s="9"/>
    </row>
    <row r="25" spans="1:13" x14ac:dyDescent="0.25">
      <c r="A25" s="4"/>
      <c r="B25" s="4"/>
      <c r="C25" s="4"/>
      <c r="D25" s="10" t="s">
        <v>23</v>
      </c>
      <c r="E25" s="4"/>
      <c r="F25" s="7">
        <v>4883.9599999999991</v>
      </c>
      <c r="G25" s="7"/>
      <c r="H25" s="7">
        <v>4888</v>
      </c>
      <c r="I25" s="22"/>
      <c r="J25" s="7">
        <f>(407*9)+1000+37</f>
        <v>4700</v>
      </c>
      <c r="K25" s="9" t="s">
        <v>71</v>
      </c>
      <c r="L25" s="9"/>
      <c r="M25" s="9"/>
    </row>
    <row r="26" spans="1:13" x14ac:dyDescent="0.25">
      <c r="A26" s="4"/>
      <c r="B26" s="4"/>
      <c r="C26" s="4"/>
      <c r="D26" s="10" t="s">
        <v>24</v>
      </c>
      <c r="E26" s="4"/>
      <c r="F26" s="7">
        <v>60.589999999999996</v>
      </c>
      <c r="G26" s="7"/>
      <c r="H26" s="7">
        <v>250</v>
      </c>
      <c r="I26" s="22"/>
      <c r="J26" s="7">
        <v>75</v>
      </c>
      <c r="K26" s="9"/>
      <c r="L26" s="9"/>
      <c r="M26" s="9"/>
    </row>
    <row r="27" spans="1:13" x14ac:dyDescent="0.25">
      <c r="A27" s="4"/>
      <c r="B27" s="4"/>
      <c r="C27" s="4"/>
      <c r="D27" s="10" t="s">
        <v>25</v>
      </c>
      <c r="E27" s="12"/>
      <c r="F27" s="7">
        <v>16.27</v>
      </c>
      <c r="G27" s="7"/>
      <c r="H27" s="7">
        <v>30</v>
      </c>
      <c r="I27" s="22"/>
      <c r="J27" s="7">
        <v>25</v>
      </c>
      <c r="K27" s="9"/>
      <c r="L27" s="9"/>
      <c r="M27" s="9"/>
    </row>
    <row r="28" spans="1:13" x14ac:dyDescent="0.25">
      <c r="A28" s="4"/>
      <c r="B28" s="4"/>
      <c r="C28" s="4"/>
      <c r="D28" s="10" t="s">
        <v>26</v>
      </c>
      <c r="E28" s="4"/>
      <c r="F28" s="7">
        <v>348.75</v>
      </c>
      <c r="G28" s="7"/>
      <c r="H28" s="7">
        <v>400</v>
      </c>
      <c r="I28" s="22"/>
      <c r="J28" s="7">
        <v>350</v>
      </c>
      <c r="K28" s="9"/>
      <c r="L28" s="9"/>
      <c r="M28" s="9"/>
    </row>
    <row r="29" spans="1:13" s="30" customFormat="1" x14ac:dyDescent="0.25">
      <c r="A29" s="4"/>
      <c r="B29" s="4"/>
      <c r="C29" s="4"/>
      <c r="D29" s="10" t="s">
        <v>27</v>
      </c>
      <c r="E29" s="4"/>
      <c r="F29" s="7">
        <v>590.33000000000004</v>
      </c>
      <c r="G29" s="7"/>
      <c r="H29" s="7">
        <v>575</v>
      </c>
      <c r="I29" s="22"/>
      <c r="J29" s="7">
        <f>(70*2)+(29*10)</f>
        <v>430</v>
      </c>
      <c r="K29" s="9" t="s">
        <v>80</v>
      </c>
      <c r="L29" s="9"/>
      <c r="M29" s="9"/>
    </row>
    <row r="30" spans="1:13" x14ac:dyDescent="0.25">
      <c r="A30" s="4"/>
      <c r="B30" s="4"/>
      <c r="C30" s="4"/>
      <c r="D30" s="10" t="s">
        <v>28</v>
      </c>
      <c r="E30" s="4"/>
      <c r="F30" s="7">
        <v>458.31</v>
      </c>
      <c r="G30" s="7"/>
      <c r="H30" s="7">
        <v>300</v>
      </c>
      <c r="I30" s="22"/>
      <c r="J30" s="7">
        <v>150</v>
      </c>
      <c r="K30" s="7"/>
      <c r="L30" s="9"/>
      <c r="M30" s="9"/>
    </row>
    <row r="31" spans="1:13" x14ac:dyDescent="0.25">
      <c r="A31" s="4"/>
      <c r="B31" s="4"/>
      <c r="C31" s="4"/>
      <c r="D31" s="10" t="s">
        <v>29</v>
      </c>
      <c r="E31" s="4"/>
      <c r="F31" s="7">
        <v>0</v>
      </c>
      <c r="G31" s="7"/>
      <c r="H31" s="7">
        <v>250</v>
      </c>
      <c r="I31" s="22"/>
      <c r="J31" s="7">
        <v>100</v>
      </c>
      <c r="K31" s="7" t="s">
        <v>68</v>
      </c>
      <c r="L31" s="9"/>
      <c r="M31" s="9"/>
    </row>
    <row r="32" spans="1:13" x14ac:dyDescent="0.25">
      <c r="A32" s="4"/>
      <c r="B32" s="4"/>
      <c r="C32" s="4"/>
      <c r="D32" s="10" t="s">
        <v>72</v>
      </c>
      <c r="E32" s="4"/>
      <c r="F32" s="7">
        <v>0</v>
      </c>
      <c r="G32" s="7"/>
      <c r="H32" s="7">
        <v>0</v>
      </c>
      <c r="I32" s="22"/>
      <c r="J32" s="7">
        <v>250</v>
      </c>
      <c r="K32" s="7" t="s">
        <v>68</v>
      </c>
      <c r="L32" s="9"/>
      <c r="M32" s="9"/>
    </row>
    <row r="33" spans="1:13" x14ac:dyDescent="0.25">
      <c r="A33" s="4"/>
      <c r="B33" s="4"/>
      <c r="C33" s="4"/>
      <c r="D33" s="10" t="s">
        <v>73</v>
      </c>
      <c r="E33" s="4"/>
      <c r="F33" s="7">
        <v>0</v>
      </c>
      <c r="G33" s="7"/>
      <c r="H33" s="7">
        <v>0</v>
      </c>
      <c r="I33" s="22"/>
      <c r="J33" s="7">
        <v>100</v>
      </c>
      <c r="K33" s="7" t="s">
        <v>68</v>
      </c>
      <c r="L33" s="9"/>
      <c r="M33" s="9"/>
    </row>
    <row r="34" spans="1:13" x14ac:dyDescent="0.25">
      <c r="A34" s="4"/>
      <c r="B34" s="4"/>
      <c r="C34" s="4"/>
      <c r="D34" s="10" t="s">
        <v>74</v>
      </c>
      <c r="E34" s="4"/>
      <c r="F34" s="7">
        <v>0</v>
      </c>
      <c r="G34" s="7"/>
      <c r="H34" s="7">
        <v>0</v>
      </c>
      <c r="I34" s="22"/>
      <c r="J34" s="7">
        <v>100</v>
      </c>
      <c r="K34" s="7" t="s">
        <v>68</v>
      </c>
      <c r="L34" s="9"/>
      <c r="M34" s="9"/>
    </row>
    <row r="35" spans="1:13" x14ac:dyDescent="0.25">
      <c r="A35" s="4"/>
      <c r="B35" s="4"/>
      <c r="C35" s="4"/>
      <c r="D35" s="10" t="s">
        <v>75</v>
      </c>
      <c r="E35" s="4"/>
      <c r="F35" s="7">
        <v>0</v>
      </c>
      <c r="G35" s="7"/>
      <c r="H35" s="7">
        <v>0</v>
      </c>
      <c r="I35" s="22"/>
      <c r="J35" s="7">
        <v>100</v>
      </c>
      <c r="K35" s="7" t="s">
        <v>68</v>
      </c>
      <c r="L35" s="9"/>
      <c r="M35" s="9"/>
    </row>
    <row r="36" spans="1:13" x14ac:dyDescent="0.25">
      <c r="A36" s="4"/>
      <c r="B36" s="4"/>
      <c r="C36" s="4"/>
      <c r="D36" s="10" t="s">
        <v>76</v>
      </c>
      <c r="E36" s="4"/>
      <c r="F36" s="7">
        <v>0</v>
      </c>
      <c r="G36" s="7"/>
      <c r="H36" s="7">
        <v>0</v>
      </c>
      <c r="I36" s="22"/>
      <c r="J36" s="7">
        <v>800</v>
      </c>
      <c r="K36" s="7" t="s">
        <v>78</v>
      </c>
      <c r="L36" s="9"/>
      <c r="M36" s="9"/>
    </row>
    <row r="37" spans="1:13" x14ac:dyDescent="0.25">
      <c r="A37" s="4" t="s">
        <v>0</v>
      </c>
      <c r="B37" s="4"/>
      <c r="C37" s="12" t="s">
        <v>0</v>
      </c>
      <c r="D37" s="10" t="s">
        <v>30</v>
      </c>
      <c r="E37" s="12"/>
      <c r="F37" s="7">
        <v>0</v>
      </c>
      <c r="G37" s="7"/>
      <c r="H37" s="7">
        <v>100</v>
      </c>
      <c r="I37" s="22"/>
      <c r="J37" s="7">
        <v>50</v>
      </c>
      <c r="K37" s="7"/>
      <c r="L37" s="9"/>
      <c r="M37" s="9"/>
    </row>
    <row r="38" spans="1:13" x14ac:dyDescent="0.25">
      <c r="A38" s="4" t="s">
        <v>0</v>
      </c>
      <c r="B38" s="4"/>
      <c r="C38" s="12" t="s">
        <v>0</v>
      </c>
      <c r="D38" s="10" t="s">
        <v>31</v>
      </c>
      <c r="E38" s="12"/>
      <c r="F38" s="7">
        <v>180</v>
      </c>
      <c r="G38" s="7"/>
      <c r="H38" s="7">
        <v>300</v>
      </c>
      <c r="I38" s="22"/>
      <c r="J38" s="7">
        <v>250</v>
      </c>
      <c r="K38" s="9"/>
      <c r="L38" s="9"/>
      <c r="M38" s="9"/>
    </row>
    <row r="39" spans="1:13" x14ac:dyDescent="0.25">
      <c r="A39" s="4" t="s">
        <v>0</v>
      </c>
      <c r="B39" s="4"/>
      <c r="C39" s="12" t="s">
        <v>0</v>
      </c>
      <c r="D39" s="10" t="s">
        <v>32</v>
      </c>
      <c r="E39" s="12"/>
      <c r="F39" s="7">
        <v>0</v>
      </c>
      <c r="G39" s="7"/>
      <c r="H39" s="7">
        <v>125</v>
      </c>
      <c r="I39" s="22"/>
      <c r="J39" s="7">
        <v>100</v>
      </c>
      <c r="K39" s="9"/>
      <c r="L39" s="9"/>
      <c r="M39" s="9"/>
    </row>
    <row r="40" spans="1:13" x14ac:dyDescent="0.25">
      <c r="A40" s="4" t="s">
        <v>0</v>
      </c>
      <c r="B40" s="4"/>
      <c r="C40" s="12"/>
      <c r="D40" s="10" t="s">
        <v>33</v>
      </c>
      <c r="E40" s="12"/>
      <c r="F40" s="7">
        <v>0</v>
      </c>
      <c r="G40" s="7"/>
      <c r="H40" s="7">
        <v>325</v>
      </c>
      <c r="I40" s="22"/>
      <c r="J40" s="7">
        <v>200</v>
      </c>
      <c r="K40" s="9"/>
      <c r="L40" s="9"/>
      <c r="M40" s="9"/>
    </row>
    <row r="41" spans="1:13" x14ac:dyDescent="0.25">
      <c r="A41" s="4" t="s">
        <v>0</v>
      </c>
      <c r="B41" s="4"/>
      <c r="C41" s="12"/>
      <c r="D41" s="10" t="s">
        <v>61</v>
      </c>
      <c r="E41" s="12"/>
      <c r="F41" s="7">
        <v>102.03</v>
      </c>
      <c r="G41" s="7"/>
      <c r="H41" s="7">
        <v>0</v>
      </c>
      <c r="I41" s="22"/>
      <c r="J41" s="7">
        <v>100</v>
      </c>
      <c r="K41" s="9" t="s">
        <v>79</v>
      </c>
      <c r="L41" s="9"/>
      <c r="M41" s="9"/>
    </row>
    <row r="42" spans="1:13" x14ac:dyDescent="0.25">
      <c r="A42" s="4"/>
      <c r="B42" s="4"/>
      <c r="C42" s="4"/>
      <c r="D42" s="10" t="s">
        <v>34</v>
      </c>
      <c r="E42" s="4"/>
      <c r="F42" s="7">
        <v>541.66999999999996</v>
      </c>
      <c r="G42" s="7"/>
      <c r="H42" s="7">
        <v>500</v>
      </c>
      <c r="I42" s="22"/>
      <c r="J42" s="7">
        <v>750</v>
      </c>
      <c r="K42" s="9"/>
      <c r="L42" s="9"/>
      <c r="M42" s="9"/>
    </row>
    <row r="43" spans="1:13" x14ac:dyDescent="0.25">
      <c r="A43" s="4"/>
      <c r="B43" s="4"/>
      <c r="C43" s="4"/>
      <c r="D43" s="10" t="s">
        <v>35</v>
      </c>
      <c r="E43" s="4"/>
      <c r="F43" s="7">
        <v>4077.7799999999997</v>
      </c>
      <c r="G43" s="7"/>
      <c r="H43" s="7">
        <v>5000</v>
      </c>
      <c r="I43" s="22"/>
      <c r="J43" s="7">
        <v>5000</v>
      </c>
      <c r="K43" s="9"/>
      <c r="L43" s="9"/>
      <c r="M43" s="9"/>
    </row>
    <row r="44" spans="1:13" x14ac:dyDescent="0.25">
      <c r="A44" s="4"/>
      <c r="B44" s="4"/>
      <c r="C44" s="4"/>
      <c r="D44" s="10" t="s">
        <v>36</v>
      </c>
      <c r="E44" s="4"/>
      <c r="F44" s="7">
        <v>2791.74</v>
      </c>
      <c r="G44" s="7"/>
      <c r="H44" s="7">
        <v>5000</v>
      </c>
      <c r="I44" s="22"/>
      <c r="J44" s="7">
        <v>5000</v>
      </c>
      <c r="K44" s="9"/>
      <c r="L44" s="9"/>
      <c r="M44" s="9"/>
    </row>
    <row r="45" spans="1:13" x14ac:dyDescent="0.25">
      <c r="A45" s="4"/>
      <c r="B45" s="4"/>
      <c r="C45" s="4"/>
      <c r="D45" s="10" t="s">
        <v>37</v>
      </c>
      <c r="E45" s="4"/>
      <c r="F45" s="7">
        <v>823.55000000000007</v>
      </c>
      <c r="G45" s="7"/>
      <c r="H45" s="7">
        <v>1300</v>
      </c>
      <c r="I45" s="22"/>
      <c r="J45" s="7">
        <v>1200</v>
      </c>
      <c r="K45" s="9"/>
      <c r="L45" s="9"/>
      <c r="M45" s="9"/>
    </row>
    <row r="46" spans="1:13" x14ac:dyDescent="0.25">
      <c r="A46" s="4"/>
      <c r="B46" s="4"/>
      <c r="C46" s="4"/>
      <c r="D46" s="10" t="s">
        <v>38</v>
      </c>
      <c r="E46" s="4"/>
      <c r="F46" s="28">
        <v>235.22</v>
      </c>
      <c r="G46" s="7"/>
      <c r="H46" s="28">
        <v>250</v>
      </c>
      <c r="I46" s="22"/>
      <c r="J46" s="28">
        <v>250</v>
      </c>
      <c r="K46" s="9"/>
      <c r="L46" s="9"/>
      <c r="M46" s="9"/>
    </row>
    <row r="47" spans="1:13" x14ac:dyDescent="0.25">
      <c r="A47" s="4"/>
      <c r="B47" s="4" t="s">
        <v>39</v>
      </c>
      <c r="C47" s="4"/>
      <c r="D47" s="4"/>
      <c r="E47" s="4"/>
      <c r="F47" s="7">
        <f>SUM(F19:F46)</f>
        <v>16282.64</v>
      </c>
      <c r="G47" s="7"/>
      <c r="H47" s="7">
        <f>SUM(H19:H46)</f>
        <v>20537</v>
      </c>
      <c r="I47" s="22"/>
      <c r="J47" s="7">
        <f>SUM(J19:J46)</f>
        <v>21785</v>
      </c>
      <c r="K47" s="31"/>
      <c r="L47" s="9"/>
      <c r="M47" s="9"/>
    </row>
    <row r="48" spans="1:13" x14ac:dyDescent="0.25">
      <c r="A48" s="12"/>
      <c r="B48" s="4"/>
      <c r="C48" s="4"/>
      <c r="D48" s="24" t="s">
        <v>40</v>
      </c>
      <c r="E48" s="10"/>
      <c r="F48" s="18">
        <f>F15-F47</f>
        <v>4669.9700000000012</v>
      </c>
      <c r="G48" s="18"/>
      <c r="H48" s="18">
        <f>H15-H47</f>
        <v>-912</v>
      </c>
      <c r="I48" s="9"/>
      <c r="J48" s="18">
        <f>J15-J47</f>
        <v>-5784</v>
      </c>
      <c r="K48" s="9"/>
      <c r="L48" s="9"/>
      <c r="M48" s="9"/>
    </row>
    <row r="49" spans="1:13" x14ac:dyDescent="0.25">
      <c r="A49" s="12"/>
      <c r="B49" s="14" t="s">
        <v>58</v>
      </c>
      <c r="C49" s="14"/>
      <c r="D49" s="14" t="s">
        <v>57</v>
      </c>
      <c r="E49" s="14"/>
      <c r="F49" s="18">
        <v>-2741</v>
      </c>
      <c r="G49" s="18"/>
      <c r="H49" s="18">
        <v>0</v>
      </c>
      <c r="I49" s="9"/>
      <c r="J49" s="18">
        <v>0</v>
      </c>
      <c r="K49" s="9" t="s">
        <v>77</v>
      </c>
      <c r="L49" s="9"/>
      <c r="M49" s="9"/>
    </row>
    <row r="50" spans="1:13" x14ac:dyDescent="0.25">
      <c r="A50" s="4"/>
      <c r="B50" s="4"/>
      <c r="C50" s="4"/>
      <c r="D50" s="25" t="s">
        <v>41</v>
      </c>
      <c r="E50" s="4"/>
      <c r="F50" s="15">
        <f>F2+F15-F47+F49</f>
        <v>23342.61</v>
      </c>
      <c r="G50" s="17"/>
      <c r="H50" s="15">
        <f>H2+H15-H47</f>
        <v>20501.64</v>
      </c>
      <c r="I50" s="16"/>
      <c r="J50" s="15">
        <f>J2+J15-J47</f>
        <v>17558.61</v>
      </c>
      <c r="K50" s="16"/>
      <c r="L50" s="16"/>
      <c r="M50" s="16"/>
    </row>
    <row r="51" spans="1:13" x14ac:dyDescent="0.25">
      <c r="A51" s="4"/>
      <c r="B51" s="4"/>
      <c r="C51" s="4"/>
      <c r="D51" s="25"/>
      <c r="E51" s="4"/>
      <c r="F51" s="17"/>
      <c r="G51" s="17"/>
      <c r="H51" s="17"/>
      <c r="I51" s="16"/>
      <c r="J51" s="17"/>
      <c r="K51" s="16"/>
      <c r="L51" s="16"/>
      <c r="M51" s="16"/>
    </row>
    <row r="52" spans="1:13" x14ac:dyDescent="0.25">
      <c r="A52" s="14"/>
      <c r="B52" s="14"/>
      <c r="C52" s="14"/>
      <c r="D52" s="26"/>
      <c r="E52" s="14"/>
      <c r="F52" s="7"/>
      <c r="G52" s="7"/>
      <c r="H52" s="6"/>
      <c r="I52" s="8"/>
      <c r="J52" s="6"/>
      <c r="K52" s="8"/>
      <c r="L52" s="8"/>
      <c r="M52" s="8"/>
    </row>
    <row r="53" spans="1:13" x14ac:dyDescent="0.25">
      <c r="A53" s="14"/>
      <c r="B53" s="14"/>
      <c r="C53" s="14"/>
      <c r="D53" s="26" t="s">
        <v>54</v>
      </c>
      <c r="E53" s="14"/>
      <c r="F53" s="6">
        <v>15031.110000000002</v>
      </c>
      <c r="G53" s="6"/>
      <c r="H53" s="6"/>
      <c r="I53" s="8"/>
      <c r="J53" s="6">
        <f>J50-J54-J55</f>
        <v>9246.11</v>
      </c>
      <c r="K53" s="8"/>
      <c r="L53" s="8"/>
      <c r="M53" s="8"/>
    </row>
    <row r="54" spans="1:13" x14ac:dyDescent="0.25">
      <c r="A54" s="14"/>
      <c r="B54" s="14"/>
      <c r="C54" s="14"/>
      <c r="D54" s="26" t="s">
        <v>15</v>
      </c>
      <c r="E54" s="14"/>
      <c r="F54" s="6">
        <v>4285.0099999999993</v>
      </c>
      <c r="G54" s="6"/>
      <c r="H54" s="6" t="s">
        <v>0</v>
      </c>
      <c r="I54" s="8"/>
      <c r="J54" s="6">
        <f>4285.01+1</f>
        <v>4286.01</v>
      </c>
      <c r="K54" s="8"/>
      <c r="L54" s="8"/>
      <c r="M54" s="8"/>
    </row>
    <row r="55" spans="1:13" x14ac:dyDescent="0.25">
      <c r="A55" s="14"/>
      <c r="B55" s="14"/>
      <c r="C55" s="14"/>
      <c r="D55" s="26" t="s">
        <v>16</v>
      </c>
      <c r="E55" s="14"/>
      <c r="F55" s="23">
        <v>4026.49</v>
      </c>
      <c r="G55" s="6"/>
      <c r="H55" s="6"/>
      <c r="I55" s="8"/>
      <c r="J55" s="23">
        <v>4026.49</v>
      </c>
      <c r="K55" s="8"/>
      <c r="L55" s="8"/>
      <c r="M55" s="8"/>
    </row>
    <row r="56" spans="1:13" x14ac:dyDescent="0.25">
      <c r="F56" s="6">
        <f>SUM(F53:F55)</f>
        <v>23342.61</v>
      </c>
      <c r="J56" s="6">
        <f>SUM(J53:J55)</f>
        <v>17558.61</v>
      </c>
    </row>
  </sheetData>
  <pageMargins left="0.25" right="0.25" top="0.75" bottom="0.75" header="0.3" footer="0.3"/>
  <pageSetup scale="81" orientation="portrait" r:id="rId1"/>
  <headerFoot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Finances 2013_2014</vt:lpstr>
      <vt:lpstr>Draft Budget 2014_2015</vt:lpstr>
      <vt:lpstr>'Draft Budget 2014_2015'!Print_Area</vt:lpstr>
      <vt:lpstr>'Finances 2013_2014'!Print_Area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DR. Terri Hodges</cp:lastModifiedBy>
  <cp:lastPrinted>2014-09-16T19:17:44Z</cp:lastPrinted>
  <dcterms:created xsi:type="dcterms:W3CDTF">2014-09-02T19:42:06Z</dcterms:created>
  <dcterms:modified xsi:type="dcterms:W3CDTF">2014-09-19T02:45:15Z</dcterms:modified>
</cp:coreProperties>
</file>